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Hans HdG\Dropbox\Dol-Fijn Stichting\"/>
    </mc:Choice>
  </mc:AlternateContent>
  <bookViews>
    <workbookView xWindow="0" yWindow="0" windowWidth="21570" windowHeight="7965"/>
  </bookViews>
  <sheets>
    <sheet name="Jaarrekeningen 13-17" sheetId="1" r:id="rId1"/>
    <sheet name="Toelichting 12-17" sheetId="2" r:id="rId2"/>
  </sheets>
  <calcPr calcId="171027"/>
</workbook>
</file>

<file path=xl/calcChain.xml><?xml version="1.0" encoding="utf-8"?>
<calcChain xmlns="http://schemas.openxmlformats.org/spreadsheetml/2006/main">
  <c r="H136" i="2" l="1"/>
  <c r="G135" i="2"/>
  <c r="G134" i="2"/>
  <c r="F135" i="2"/>
  <c r="E135" i="2"/>
  <c r="E134" i="2"/>
  <c r="E133" i="2"/>
  <c r="E132" i="2"/>
  <c r="E131" i="2"/>
  <c r="E130" i="2"/>
  <c r="E129" i="2"/>
  <c r="E128" i="2"/>
  <c r="E127" i="2"/>
  <c r="E126" i="2"/>
  <c r="E125" i="2"/>
  <c r="F134" i="2"/>
  <c r="F133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G116" i="2"/>
  <c r="G115" i="2"/>
  <c r="G114" i="2"/>
  <c r="G113" i="2"/>
  <c r="G112" i="2"/>
  <c r="F115" i="2"/>
  <c r="F114" i="2"/>
  <c r="F113" i="2"/>
  <c r="F112" i="2"/>
  <c r="F111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D6" i="1"/>
  <c r="D13" i="1"/>
  <c r="D12" i="1"/>
  <c r="D16" i="1"/>
  <c r="D20" i="1"/>
  <c r="D23" i="1"/>
  <c r="D25" i="1"/>
  <c r="D7" i="1"/>
  <c r="D14" i="1"/>
  <c r="L16" i="1"/>
  <c r="F5" i="1"/>
  <c r="F7" i="1"/>
  <c r="N16" i="1"/>
  <c r="N7" i="1"/>
  <c r="L7" i="1"/>
  <c r="F16" i="1"/>
  <c r="J20" i="1"/>
  <c r="J23" i="1"/>
  <c r="J25" i="1"/>
  <c r="F20" i="1"/>
  <c r="F23" i="1"/>
  <c r="F25" i="1"/>
  <c r="J7" i="1"/>
  <c r="J15" i="1"/>
  <c r="J16" i="1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H125" i="2"/>
  <c r="N20" i="1"/>
  <c r="N23" i="1"/>
  <c r="N25" i="1"/>
  <c r="L20" i="1"/>
  <c r="L23" i="1" s="1"/>
  <c r="L25" i="1" s="1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H112" i="2"/>
  <c r="H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H71" i="2"/>
  <c r="H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<sst xmlns="http://schemas.openxmlformats.org/spreadsheetml/2006/main" count="295" uniqueCount="107">
  <si>
    <t>Overige inkomsten</t>
  </si>
  <si>
    <t>Totale inkomsten</t>
  </si>
  <si>
    <t>Bestedingen</t>
  </si>
  <si>
    <t>Kosten beheer en administratie</t>
  </si>
  <si>
    <t>Besteed aan doelstelling</t>
  </si>
  <si>
    <t>Totale kosten/bestedingen</t>
  </si>
  <si>
    <t>Inkomsten</t>
  </si>
  <si>
    <t>Toevoeging aan reserves</t>
  </si>
  <si>
    <t>Liquide middelen</t>
  </si>
  <si>
    <t>Reserves en fondsen</t>
  </si>
  <si>
    <t>Langlopende schulden</t>
  </si>
  <si>
    <t>Onttrekking aan reserves</t>
  </si>
  <si>
    <t>Activa</t>
  </si>
  <si>
    <t>Totale activa</t>
  </si>
  <si>
    <t>Passiva</t>
  </si>
  <si>
    <t>Totale passiva</t>
  </si>
  <si>
    <t>JAARREKENINGEN STICHTING DOL-FIJN</t>
  </si>
  <si>
    <t>bankkosten</t>
  </si>
  <si>
    <t>Bijschrijving STICHTING DOL-FIJN</t>
  </si>
  <si>
    <t>STICHTING DOL-FIJN</t>
  </si>
  <si>
    <t>Rente bij over 2016</t>
  </si>
  <si>
    <t>kosten cursus Per Saldo; decla LFO</t>
  </si>
  <si>
    <t>donatie ROTARY HAARLEM SPAARNE</t>
  </si>
  <si>
    <t>Dank namens Dol-Fijn; decla VHB</t>
  </si>
  <si>
    <t>Met dank; decla BCO</t>
  </si>
  <si>
    <t xml:space="preserve">Hartelijk dank Dol-Fijn; decla </t>
  </si>
  <si>
    <t>notanummer: 201656 Stichting de Baan;</t>
  </si>
  <si>
    <t>STICHTING MEEDOEN; donatie</t>
  </si>
  <si>
    <t>kennism aspirant bewoners decla  MCJ</t>
  </si>
  <si>
    <t>Afschrijving STICHTING DOL-FIJN</t>
  </si>
  <si>
    <t>Notaris E 275,46 bloemen E 12 decla MCJ</t>
  </si>
  <si>
    <t>Opheffing Robeco</t>
  </si>
  <si>
    <t>Rente bij over 2015</t>
  </si>
  <si>
    <t>Opheffen en saldo naar rekening-courant</t>
  </si>
  <si>
    <t>Naar Spaarrekening</t>
  </si>
  <si>
    <t>Van rekening-courant</t>
  </si>
  <si>
    <t>Afwikkeling Robeco</t>
  </si>
  <si>
    <t>Naar rekening-courant</t>
  </si>
  <si>
    <t>Van Spaarrekening</t>
  </si>
  <si>
    <t>Terugbetaling fam H</t>
  </si>
  <si>
    <t>Terugbetaling fam T</t>
  </si>
  <si>
    <t>Terugbetaling fam S</t>
  </si>
  <si>
    <t>Rente 2014</t>
  </si>
  <si>
    <t>Rente bij over 2014</t>
  </si>
  <si>
    <t>Depot fam T</t>
  </si>
  <si>
    <t>Depot fam S</t>
  </si>
  <si>
    <t>Depot fam J</t>
  </si>
  <si>
    <t>Depot fam B</t>
  </si>
  <si>
    <t>Aanvulling saldo</t>
  </si>
  <si>
    <t>Naar betaalrekening</t>
  </si>
  <si>
    <t>Van spaarrekening</t>
  </si>
  <si>
    <t>Terugbetaling voorschot HJM</t>
  </si>
  <si>
    <t>Naar spaarrekening</t>
  </si>
  <si>
    <t>Van Rekening-courant</t>
  </si>
  <si>
    <t>Rente bij over 2013</t>
  </si>
  <si>
    <t>Depotorting fam S</t>
  </si>
  <si>
    <t>Depotstorting fam J</t>
  </si>
  <si>
    <t>Depotstorting fam S</t>
  </si>
  <si>
    <t>Naar Rekening-courant</t>
  </si>
  <si>
    <t>Rente bij tm 28-03-2013</t>
  </si>
  <si>
    <t>Depotstorting fam B</t>
  </si>
  <si>
    <t>Rente bij over 2012</t>
  </si>
  <si>
    <t>Naar Rabo</t>
  </si>
  <si>
    <t>Kosten derdenbeslag Rabobank</t>
  </si>
  <si>
    <t>Van Roparco</t>
  </si>
  <si>
    <t>Voorschot HJM ivm debetsaldo</t>
  </si>
  <si>
    <t>KvK 2012</t>
  </si>
  <si>
    <t>Rente bij over 2011</t>
  </si>
  <si>
    <t>Inkomsten uit fondsenwerving</t>
  </si>
  <si>
    <t>Overige kosten</t>
  </si>
  <si>
    <t>RC</t>
  </si>
  <si>
    <t>Drukwerkkosten info map</t>
  </si>
  <si>
    <t>Vista print</t>
  </si>
  <si>
    <t>SPR</t>
  </si>
  <si>
    <t>rente</t>
  </si>
  <si>
    <t>SPR naar RC</t>
  </si>
  <si>
    <t>Elektrische Waterkoker</t>
  </si>
  <si>
    <t>onkosten Kerstborrel</t>
  </si>
  <si>
    <t>ontvangen op RC</t>
  </si>
  <si>
    <t>Kennismaking Levin</t>
  </si>
  <si>
    <t>STICHTING DOL-FIJN naar rekening courant</t>
  </si>
  <si>
    <t>14093/8606 BV Notariskosten voor Stichting Dol-Fijn</t>
  </si>
  <si>
    <t>naar rekening courant</t>
  </si>
  <si>
    <t>print installatietekening</t>
  </si>
  <si>
    <t>Blokker aanschaf gem keuken</t>
  </si>
  <si>
    <t>Flyers</t>
  </si>
  <si>
    <t>ontvangen op SPR</t>
  </si>
  <si>
    <t>van RC naar SPR</t>
  </si>
  <si>
    <t>inleg  Sophie</t>
  </si>
  <si>
    <t>inleg Lidwien</t>
  </si>
  <si>
    <t>van SPR naar RC</t>
  </si>
  <si>
    <t>Notaris Stichting</t>
  </si>
  <si>
    <t>Contributie PER SALDO</t>
  </si>
  <si>
    <t>kosten ivm website</t>
  </si>
  <si>
    <t>NSGK donatie</t>
  </si>
  <si>
    <t>ROP</t>
  </si>
  <si>
    <t>Rentedatum</t>
  </si>
  <si>
    <t>Omschrijving</t>
  </si>
  <si>
    <t>Bedrag</t>
  </si>
  <si>
    <t>totaal</t>
  </si>
  <si>
    <t>saldo ROP</t>
  </si>
  <si>
    <t>saldo SPR</t>
  </si>
  <si>
    <t>saldo RC</t>
  </si>
  <si>
    <t>Rek</t>
  </si>
  <si>
    <t>Inleg Naomi</t>
  </si>
  <si>
    <t>Factuurnummer 412979 Contributie Per Saldo</t>
  </si>
  <si>
    <t>Inschrijving Vereniging bij KvK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</si>
</sst>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9"/>
      <color theme="1"/>
      <name val="Lucida Sans"/>
      <family val="2"/>
    </font>
    <font>
      <b/>
      <i/>
      <sz val="9"/>
      <color theme="1"/>
      <name val="Lucida Sans"/>
      <family val="2"/>
    </font>
    <font>
      <b/>
      <sz val="12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44" fontId="2" fillId="0" borderId="0" xfId="1" applyFont="1"/>
    <xf numFmtId="0" fontId="4" fillId="0" borderId="2" xfId="0" applyFont="1" applyBorder="1"/>
    <xf numFmtId="0" fontId="2" fillId="0" borderId="2" xfId="0" applyFont="1" applyBorder="1"/>
    <xf numFmtId="44" fontId="2" fillId="0" borderId="2" xfId="1" applyFont="1" applyBorder="1"/>
    <xf numFmtId="0" fontId="5" fillId="0" borderId="0" xfId="0" applyFont="1"/>
    <xf numFmtId="44" fontId="2" fillId="0" borderId="2" xfId="1" applyFont="1" applyFill="1" applyBorder="1"/>
    <xf numFmtId="0" fontId="0" fillId="0" borderId="0" xfId="0" applyFill="1"/>
    <xf numFmtId="14" fontId="0" fillId="0" borderId="3" xfId="0" applyNumberFormat="1" applyBorder="1"/>
    <xf numFmtId="0" fontId="0" fillId="0" borderId="3" xfId="0" applyBorder="1"/>
    <xf numFmtId="44" fontId="0" fillId="0" borderId="3" xfId="0" applyNumberFormat="1" applyBorder="1"/>
    <xf numFmtId="44" fontId="0" fillId="2" borderId="3" xfId="0" applyNumberFormat="1" applyFill="1" applyBorder="1"/>
    <xf numFmtId="44" fontId="0" fillId="0" borderId="3" xfId="0" applyNumberFormat="1" applyFill="1" applyBorder="1"/>
    <xf numFmtId="14" fontId="0" fillId="0" borderId="0" xfId="0" applyNumberFormat="1" applyBorder="1"/>
    <xf numFmtId="44" fontId="0" fillId="0" borderId="0" xfId="0" applyNumberFormat="1" applyFill="1" applyBorder="1"/>
    <xf numFmtId="0" fontId="0" fillId="0" borderId="0" xfId="0" applyFill="1" applyBorder="1"/>
    <xf numFmtId="14" fontId="0" fillId="0" borderId="3" xfId="0" applyNumberFormat="1" applyBorder="1"/>
    <xf numFmtId="0" fontId="0" fillId="0" borderId="3" xfId="0" applyBorder="1"/>
    <xf numFmtId="44" fontId="0" fillId="0" borderId="3" xfId="0" applyNumberFormat="1" applyBorder="1"/>
  </cellXfs>
  <cellStyles count="3">
    <cellStyle name="Standaard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pane xSplit="1" topLeftCell="B1" activePane="topRight" state="frozen"/>
      <selection pane="topRight" activeCell="D20" sqref="D20"/>
    </sheetView>
  </sheetViews>
  <sheetFormatPr defaultRowHeight="15" x14ac:dyDescent="0.25"/>
  <cols>
    <col min="1" max="1" width="32.42578125" customWidth="1"/>
    <col min="2" max="2" width="5" customWidth="1"/>
    <col min="3" max="3" width="6.5703125" customWidth="1"/>
    <col min="4" max="4" width="12.7109375" bestFit="1" customWidth="1"/>
    <col min="5" max="5" width="5.140625" customWidth="1"/>
    <col min="6" max="6" width="12.7109375" bestFit="1" customWidth="1"/>
    <col min="7" max="7" width="5.140625" customWidth="1"/>
    <col min="8" max="9" width="9.140625" hidden="1" customWidth="1"/>
    <col min="10" max="10" width="12.7109375" bestFit="1" customWidth="1"/>
    <col min="11" max="11" width="5.42578125" customWidth="1"/>
    <col min="12" max="12" width="14.28515625" customWidth="1"/>
    <col min="13" max="13" width="4.85546875" customWidth="1"/>
    <col min="14" max="14" width="13.42578125" bestFit="1" customWidth="1"/>
    <col min="15" max="15" width="5" customWidth="1"/>
  </cols>
  <sheetData>
    <row r="1" spans="1:14" ht="15.75" x14ac:dyDescent="0.25">
      <c r="A1" s="11" t="s">
        <v>16</v>
      </c>
    </row>
    <row r="3" spans="1:14" ht="15.75" thickBot="1" x14ac:dyDescent="0.3">
      <c r="A3" s="3"/>
      <c r="B3" s="3"/>
      <c r="C3" s="6"/>
      <c r="D3" s="5">
        <v>2017</v>
      </c>
      <c r="E3" s="6"/>
      <c r="F3" s="5">
        <v>2016</v>
      </c>
      <c r="G3" s="6"/>
      <c r="H3" s="6"/>
      <c r="I3" s="4"/>
      <c r="J3" s="5">
        <v>2015</v>
      </c>
      <c r="K3" s="1"/>
      <c r="L3" s="5">
        <v>2014</v>
      </c>
      <c r="N3" s="5">
        <v>2013</v>
      </c>
    </row>
    <row r="4" spans="1:14" ht="15.75" thickBot="1" x14ac:dyDescent="0.3">
      <c r="A4" s="5" t="s">
        <v>6</v>
      </c>
      <c r="B4" s="3"/>
      <c r="C4" s="6"/>
      <c r="D4" s="3"/>
      <c r="E4" s="6"/>
      <c r="F4" s="3"/>
      <c r="G4" s="6"/>
      <c r="H4" s="3"/>
      <c r="I4" s="3"/>
      <c r="J4" s="3"/>
      <c r="K4" s="2"/>
      <c r="L4" s="3"/>
      <c r="N4" s="3"/>
    </row>
    <row r="5" spans="1:14" x14ac:dyDescent="0.25">
      <c r="A5" s="3" t="s">
        <v>68</v>
      </c>
      <c r="B5" s="3"/>
      <c r="C5" s="6"/>
      <c r="D5" s="7">
        <v>0</v>
      </c>
      <c r="E5" s="6"/>
      <c r="F5" s="7">
        <f>2280+2500+250</f>
        <v>5030</v>
      </c>
      <c r="G5" s="6"/>
      <c r="H5" s="3"/>
      <c r="I5" s="3"/>
      <c r="J5" s="7">
        <v>0</v>
      </c>
      <c r="K5" s="2"/>
      <c r="L5" s="7">
        <v>0</v>
      </c>
      <c r="N5" s="7">
        <v>0</v>
      </c>
    </row>
    <row r="6" spans="1:14" x14ac:dyDescent="0.25">
      <c r="A6" s="3" t="s">
        <v>0</v>
      </c>
      <c r="B6" s="6"/>
      <c r="C6" s="6"/>
      <c r="D6" s="7">
        <f>33.92+13000</f>
        <v>13033.92</v>
      </c>
      <c r="E6" s="6"/>
      <c r="F6" s="7">
        <v>68.02</v>
      </c>
      <c r="G6" s="6"/>
      <c r="H6" s="3"/>
      <c r="I6" s="3"/>
      <c r="J6" s="7">
        <v>282.42</v>
      </c>
      <c r="K6" s="2"/>
      <c r="L6" s="7">
        <v>211.18</v>
      </c>
      <c r="N6" s="7">
        <v>272.89</v>
      </c>
    </row>
    <row r="7" spans="1:14" x14ac:dyDescent="0.25">
      <c r="A7" s="8" t="s">
        <v>1</v>
      </c>
      <c r="B7" s="6"/>
      <c r="C7" s="6"/>
      <c r="D7" s="12">
        <f>SUM(D5:D6)</f>
        <v>13033.92</v>
      </c>
      <c r="E7" s="6"/>
      <c r="F7" s="12">
        <f>SUM(F5:F6)</f>
        <v>5098.0200000000004</v>
      </c>
      <c r="G7" s="6"/>
      <c r="H7" s="3"/>
      <c r="I7" s="9"/>
      <c r="J7" s="10">
        <f>SUM(J5:J6)</f>
        <v>282.42</v>
      </c>
      <c r="K7" s="2"/>
      <c r="L7" s="10">
        <f>SUM(L5:L6)</f>
        <v>211.18</v>
      </c>
      <c r="N7" s="10">
        <f>SUM(N5:N6)</f>
        <v>272.89</v>
      </c>
    </row>
    <row r="8" spans="1:14" x14ac:dyDescent="0.25">
      <c r="A8" s="3"/>
      <c r="B8" s="3"/>
      <c r="C8" s="6"/>
      <c r="D8" s="3"/>
      <c r="E8" s="6"/>
      <c r="F8" s="3"/>
      <c r="G8" s="6"/>
      <c r="H8" s="3"/>
      <c r="I8" s="3"/>
      <c r="J8" s="3"/>
      <c r="K8" s="2"/>
      <c r="L8" s="3"/>
      <c r="N8" s="3"/>
    </row>
    <row r="9" spans="1:14" x14ac:dyDescent="0.25">
      <c r="A9" s="3"/>
      <c r="B9" s="3"/>
      <c r="C9" s="6"/>
      <c r="D9" s="3"/>
      <c r="E9" s="6"/>
      <c r="F9" s="3"/>
      <c r="G9" s="6"/>
      <c r="H9" s="3"/>
      <c r="I9" s="3"/>
      <c r="J9" s="3"/>
      <c r="K9" s="2"/>
      <c r="L9" s="3"/>
      <c r="N9" s="3"/>
    </row>
    <row r="10" spans="1:14" ht="15.75" thickBot="1" x14ac:dyDescent="0.3">
      <c r="A10" s="5" t="s">
        <v>2</v>
      </c>
      <c r="B10" s="3"/>
      <c r="C10" s="6"/>
      <c r="D10" s="3"/>
      <c r="E10" s="6"/>
      <c r="F10" s="3"/>
      <c r="G10" s="6"/>
      <c r="H10" s="3"/>
      <c r="I10" s="3"/>
      <c r="J10" s="3"/>
      <c r="K10" s="2"/>
      <c r="L10" s="3"/>
      <c r="N10" s="3"/>
    </row>
    <row r="11" spans="1:14" x14ac:dyDescent="0.25">
      <c r="A11" s="3" t="s">
        <v>69</v>
      </c>
      <c r="B11" s="3"/>
      <c r="C11" s="6"/>
      <c r="D11" s="7">
        <v>0</v>
      </c>
      <c r="E11" s="6"/>
      <c r="F11" s="7">
        <v>0</v>
      </c>
      <c r="G11" s="6"/>
      <c r="H11" s="3"/>
      <c r="I11" s="3"/>
      <c r="J11" s="7">
        <v>0</v>
      </c>
      <c r="K11" s="2"/>
      <c r="L11" s="7">
        <v>0</v>
      </c>
      <c r="N11" s="7">
        <v>0</v>
      </c>
    </row>
    <row r="12" spans="1:14" x14ac:dyDescent="0.25">
      <c r="A12" s="3" t="s">
        <v>3</v>
      </c>
      <c r="B12" s="3"/>
      <c r="C12" s="6"/>
      <c r="D12" s="7">
        <f>130.55</f>
        <v>130.55000000000001</v>
      </c>
      <c r="E12" s="6"/>
      <c r="F12" s="7">
        <v>663.46</v>
      </c>
      <c r="G12" s="6"/>
      <c r="H12" s="3"/>
      <c r="I12" s="3"/>
      <c r="J12" s="7">
        <v>407.79</v>
      </c>
      <c r="K12" s="2"/>
      <c r="L12" s="7">
        <v>101.48</v>
      </c>
      <c r="N12" s="7">
        <v>106.99</v>
      </c>
    </row>
    <row r="13" spans="1:14" x14ac:dyDescent="0.25">
      <c r="A13" s="3" t="s">
        <v>4</v>
      </c>
      <c r="B13" s="3"/>
      <c r="C13" s="6"/>
      <c r="D13" s="7">
        <f>837.59+1584.85+480.7+136+52.8+50+289.78+23.83+23+35.09</f>
        <v>3513.6400000000003</v>
      </c>
      <c r="E13" s="6"/>
      <c r="F13" s="7">
        <v>184.78</v>
      </c>
      <c r="G13" s="6"/>
      <c r="H13" s="3"/>
      <c r="I13" s="3"/>
      <c r="J13" s="7">
        <v>0</v>
      </c>
      <c r="K13" s="2"/>
      <c r="L13" s="7">
        <v>0</v>
      </c>
      <c r="N13" s="7">
        <v>0</v>
      </c>
    </row>
    <row r="14" spans="1:14" x14ac:dyDescent="0.25">
      <c r="A14" s="3" t="s">
        <v>7</v>
      </c>
      <c r="B14" s="3"/>
      <c r="C14" s="6"/>
      <c r="D14" s="7">
        <f>D7-D12-D13</f>
        <v>9389.73</v>
      </c>
      <c r="E14" s="6"/>
      <c r="F14" s="7">
        <v>4249.78</v>
      </c>
      <c r="G14" s="6"/>
      <c r="H14" s="3"/>
      <c r="I14" s="3"/>
      <c r="J14" s="7">
        <v>0</v>
      </c>
      <c r="K14" s="2"/>
      <c r="L14" s="7">
        <v>109.7</v>
      </c>
      <c r="N14" s="7">
        <v>165.9</v>
      </c>
    </row>
    <row r="15" spans="1:14" x14ac:dyDescent="0.25">
      <c r="A15" s="3" t="s">
        <v>11</v>
      </c>
      <c r="B15" s="3"/>
      <c r="C15" s="6"/>
      <c r="D15" s="7">
        <v>0</v>
      </c>
      <c r="E15" s="6"/>
      <c r="F15" s="7">
        <v>0</v>
      </c>
      <c r="G15" s="6"/>
      <c r="H15" s="3"/>
      <c r="I15" s="3"/>
      <c r="J15" s="7">
        <f>J7-J12</f>
        <v>-125.37</v>
      </c>
      <c r="K15" s="2"/>
      <c r="L15" s="7">
        <v>0</v>
      </c>
      <c r="N15" s="7">
        <v>0</v>
      </c>
    </row>
    <row r="16" spans="1:14" x14ac:dyDescent="0.25">
      <c r="A16" s="8" t="s">
        <v>5</v>
      </c>
      <c r="B16" s="3"/>
      <c r="C16" s="6"/>
      <c r="D16" s="12">
        <f>SUM(D11:D15)</f>
        <v>13033.92</v>
      </c>
      <c r="E16" s="6"/>
      <c r="F16" s="12">
        <f>SUM(F11:F14)</f>
        <v>5098.0199999999995</v>
      </c>
      <c r="G16" s="6"/>
      <c r="H16" s="3"/>
      <c r="I16" s="9"/>
      <c r="J16" s="10">
        <f>SUM(J11:J15)</f>
        <v>282.42</v>
      </c>
      <c r="K16" s="2"/>
      <c r="L16" s="10">
        <f>SUM(L11:L15)</f>
        <v>211.18</v>
      </c>
      <c r="N16" s="10">
        <f>SUM(N11:N15)</f>
        <v>272.89</v>
      </c>
    </row>
    <row r="17" spans="1:14" x14ac:dyDescent="0.25">
      <c r="A17" s="3"/>
      <c r="B17" s="3"/>
      <c r="C17" s="6"/>
      <c r="D17" s="3"/>
      <c r="E17" s="6"/>
      <c r="F17" s="3"/>
      <c r="G17" s="6"/>
      <c r="H17" s="3"/>
      <c r="I17" s="3"/>
      <c r="J17" s="3"/>
      <c r="K17" s="2"/>
      <c r="L17" s="3"/>
      <c r="N17" s="3"/>
    </row>
    <row r="18" spans="1:14" ht="15.75" thickBot="1" x14ac:dyDescent="0.3">
      <c r="A18" s="5" t="s">
        <v>12</v>
      </c>
      <c r="B18" s="3"/>
      <c r="C18" s="6"/>
      <c r="D18" s="3"/>
      <c r="E18" s="6"/>
      <c r="F18" s="3"/>
      <c r="G18" s="6"/>
      <c r="H18" s="3"/>
      <c r="I18" s="3"/>
      <c r="J18" s="3"/>
      <c r="K18" s="2"/>
      <c r="L18" s="3"/>
      <c r="N18" s="3"/>
    </row>
    <row r="19" spans="1:14" x14ac:dyDescent="0.25">
      <c r="A19" s="3" t="s">
        <v>8</v>
      </c>
      <c r="B19" s="3"/>
      <c r="C19" s="6"/>
      <c r="D19" s="7">
        <v>33012.03</v>
      </c>
      <c r="E19" s="6"/>
      <c r="F19" s="7">
        <v>23622.3</v>
      </c>
      <c r="G19" s="6"/>
      <c r="H19" s="3"/>
      <c r="I19" s="3"/>
      <c r="J19" s="7">
        <v>19372.52</v>
      </c>
      <c r="K19" s="2"/>
      <c r="L19" s="7">
        <v>34384.200000000004</v>
      </c>
      <c r="N19" s="7">
        <v>27321.08</v>
      </c>
    </row>
    <row r="20" spans="1:14" x14ac:dyDescent="0.25">
      <c r="A20" s="8" t="s">
        <v>13</v>
      </c>
      <c r="B20" s="3"/>
      <c r="C20" s="6"/>
      <c r="D20" s="12">
        <f>SUM(D19:D19)</f>
        <v>33012.03</v>
      </c>
      <c r="E20" s="6"/>
      <c r="F20" s="12">
        <f>SUM(F19:F19)</f>
        <v>23622.3</v>
      </c>
      <c r="G20" s="6"/>
      <c r="H20" s="3"/>
      <c r="I20" s="9"/>
      <c r="J20" s="10">
        <f>SUM(J19:J19)</f>
        <v>19372.52</v>
      </c>
      <c r="K20" s="2"/>
      <c r="L20" s="10">
        <f>SUM(L19:L19)</f>
        <v>34384.200000000004</v>
      </c>
      <c r="N20" s="10">
        <f>SUM(N19:N19)</f>
        <v>27321.08</v>
      </c>
    </row>
    <row r="21" spans="1:14" x14ac:dyDescent="0.25">
      <c r="A21" s="3"/>
      <c r="B21" s="3"/>
      <c r="C21" s="6"/>
      <c r="D21" s="3"/>
      <c r="E21" s="6"/>
      <c r="F21" s="3"/>
      <c r="G21" s="6"/>
      <c r="H21" s="3"/>
      <c r="I21" s="3"/>
      <c r="J21" s="3"/>
      <c r="K21" s="2"/>
      <c r="L21" s="3"/>
      <c r="N21" s="3"/>
    </row>
    <row r="22" spans="1:14" ht="15.75" thickBot="1" x14ac:dyDescent="0.3">
      <c r="A22" s="5" t="s">
        <v>14</v>
      </c>
      <c r="B22" s="3"/>
      <c r="C22" s="6"/>
      <c r="D22" s="3"/>
      <c r="E22" s="6"/>
      <c r="F22" s="3"/>
      <c r="G22" s="6"/>
      <c r="H22" s="3"/>
      <c r="I22" s="3"/>
      <c r="J22" s="3"/>
      <c r="K22" s="2"/>
      <c r="L22" s="3"/>
      <c r="N22" s="3"/>
    </row>
    <row r="23" spans="1:14" x14ac:dyDescent="0.25">
      <c r="A23" s="3" t="s">
        <v>9</v>
      </c>
      <c r="B23" s="3"/>
      <c r="C23" s="6"/>
      <c r="D23" s="7">
        <f>D20-D24</f>
        <v>25012.03</v>
      </c>
      <c r="E23" s="6"/>
      <c r="F23" s="7">
        <f>F20-F24</f>
        <v>13311.89</v>
      </c>
      <c r="G23" s="6"/>
      <c r="H23" s="3"/>
      <c r="I23" s="3"/>
      <c r="J23" s="7">
        <f>J20-J24</f>
        <v>9062.11</v>
      </c>
      <c r="K23" s="2"/>
      <c r="L23" s="7">
        <f>L20-L24</f>
        <v>8852.9700000000048</v>
      </c>
      <c r="N23" s="7">
        <f>N20-N24</f>
        <v>8743.260000000002</v>
      </c>
    </row>
    <row r="24" spans="1:14" x14ac:dyDescent="0.25">
      <c r="A24" s="3" t="s">
        <v>10</v>
      </c>
      <c r="B24" s="3"/>
      <c r="C24" s="6"/>
      <c r="D24" s="7">
        <v>8000</v>
      </c>
      <c r="E24" s="6"/>
      <c r="F24" s="7">
        <v>10310.41</v>
      </c>
      <c r="G24" s="6"/>
      <c r="H24" s="3"/>
      <c r="I24" s="3"/>
      <c r="J24" s="7">
        <v>10310.41</v>
      </c>
      <c r="K24" s="2"/>
      <c r="L24" s="7">
        <v>25531.23</v>
      </c>
      <c r="N24" s="7">
        <v>18577.82</v>
      </c>
    </row>
    <row r="25" spans="1:14" x14ac:dyDescent="0.25">
      <c r="A25" s="8" t="s">
        <v>15</v>
      </c>
      <c r="B25" s="3"/>
      <c r="C25" s="6"/>
      <c r="D25" s="12">
        <f>SUM(D23:D24)</f>
        <v>33012.03</v>
      </c>
      <c r="E25" s="6"/>
      <c r="F25" s="12">
        <f>SUM(F23:F24)</f>
        <v>23622.3</v>
      </c>
      <c r="G25" s="6"/>
      <c r="H25" s="3"/>
      <c r="I25" s="9"/>
      <c r="J25" s="10">
        <f>SUM(J23:J24)</f>
        <v>19372.52</v>
      </c>
      <c r="K25" s="2"/>
      <c r="L25" s="10">
        <f>SUM(L23:L24)</f>
        <v>34384.200000000004</v>
      </c>
      <c r="N25" s="10">
        <f>SUM(N23:N24)</f>
        <v>27321.08</v>
      </c>
    </row>
    <row r="26" spans="1:14" x14ac:dyDescent="0.25">
      <c r="A26" s="3"/>
      <c r="B26" s="3"/>
      <c r="C26" s="6"/>
      <c r="D26" s="3"/>
      <c r="E26" s="6"/>
      <c r="F26" s="3"/>
      <c r="G26" s="6"/>
      <c r="H26" s="3"/>
      <c r="I26" s="3"/>
      <c r="J26" s="3"/>
      <c r="L26" s="3"/>
      <c r="N26" s="3"/>
    </row>
    <row r="28" spans="1:14" x14ac:dyDescent="0.25">
      <c r="A28" s="13"/>
    </row>
    <row r="29" spans="1:14" x14ac:dyDescent="0.25">
      <c r="A29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 &amp;T&amp;RPag. &amp;P(&amp;N)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workbookViewId="0">
      <selection activeCell="C7" sqref="C7"/>
    </sheetView>
  </sheetViews>
  <sheetFormatPr defaultRowHeight="15" x14ac:dyDescent="0.25"/>
  <cols>
    <col min="1" max="1" width="12" bestFit="1" customWidth="1"/>
    <col min="2" max="2" width="7.140625" customWidth="1"/>
    <col min="3" max="3" width="50.140625" bestFit="1" customWidth="1"/>
    <col min="4" max="4" width="12.140625" bestFit="1" customWidth="1"/>
    <col min="5" max="8" width="11.42578125" bestFit="1" customWidth="1"/>
  </cols>
  <sheetData>
    <row r="1" spans="1:8" x14ac:dyDescent="0.25">
      <c r="A1" s="22" t="s">
        <v>96</v>
      </c>
      <c r="B1" s="23" t="s">
        <v>103</v>
      </c>
      <c r="C1" s="23" t="s">
        <v>97</v>
      </c>
      <c r="D1" s="24" t="s">
        <v>98</v>
      </c>
      <c r="E1" s="24" t="s">
        <v>102</v>
      </c>
      <c r="F1" s="24" t="s">
        <v>101</v>
      </c>
      <c r="G1" s="24" t="s">
        <v>100</v>
      </c>
      <c r="H1" s="24" t="s">
        <v>99</v>
      </c>
    </row>
    <row r="2" spans="1:8" x14ac:dyDescent="0.25">
      <c r="A2" s="14">
        <v>43160</v>
      </c>
      <c r="B2" s="15" t="s">
        <v>70</v>
      </c>
      <c r="C2" s="15" t="s">
        <v>17</v>
      </c>
      <c r="D2" s="16">
        <v>-9.9499999999999993</v>
      </c>
      <c r="E2" s="16">
        <f t="shared" ref="E2:E65" si="0">IF(B2="RC",E3+D2,E3)</f>
        <v>3946.0200000000036</v>
      </c>
      <c r="F2" s="16">
        <f t="shared" ref="F2:F65" si="1">IF(B2="SPR",F3+D2,F3)</f>
        <v>29040.339999999997</v>
      </c>
      <c r="G2" s="16">
        <f t="shared" ref="G2:G65" si="2">IF(B2="ROP",G3+D2,G3)</f>
        <v>4.3627323975670151E-12</v>
      </c>
      <c r="H2" s="15"/>
    </row>
    <row r="3" spans="1:8" x14ac:dyDescent="0.25">
      <c r="A3" s="14">
        <v>43157</v>
      </c>
      <c r="B3" s="15" t="s">
        <v>70</v>
      </c>
      <c r="C3" s="15" t="s">
        <v>71</v>
      </c>
      <c r="D3" s="16">
        <v>76.900000000000006</v>
      </c>
      <c r="E3" s="16">
        <f t="shared" si="0"/>
        <v>3955.9700000000034</v>
      </c>
      <c r="F3" s="16">
        <f t="shared" si="1"/>
        <v>29040.339999999997</v>
      </c>
      <c r="G3" s="16">
        <f t="shared" si="2"/>
        <v>4.3627323975670151E-12</v>
      </c>
      <c r="H3" s="15"/>
    </row>
    <row r="4" spans="1:8" x14ac:dyDescent="0.25">
      <c r="A4" s="14">
        <v>43132</v>
      </c>
      <c r="B4" s="15" t="s">
        <v>70</v>
      </c>
      <c r="C4" s="15" t="s">
        <v>17</v>
      </c>
      <c r="D4" s="16">
        <v>-9.9499999999999993</v>
      </c>
      <c r="E4" s="16">
        <f t="shared" si="0"/>
        <v>3879.0700000000033</v>
      </c>
      <c r="F4" s="16">
        <f t="shared" si="1"/>
        <v>29040.339999999997</v>
      </c>
      <c r="G4" s="16">
        <f t="shared" si="2"/>
        <v>4.3627323975670151E-12</v>
      </c>
      <c r="H4" s="15"/>
    </row>
    <row r="5" spans="1:8" x14ac:dyDescent="0.25">
      <c r="A5" s="14">
        <v>43117</v>
      </c>
      <c r="B5" s="15" t="s">
        <v>70</v>
      </c>
      <c r="C5" s="15" t="s">
        <v>72</v>
      </c>
      <c r="D5" s="16">
        <v>-76.709999999999994</v>
      </c>
      <c r="E5" s="16">
        <f t="shared" si="0"/>
        <v>3889.0200000000032</v>
      </c>
      <c r="F5" s="16">
        <f t="shared" si="1"/>
        <v>29040.339999999997</v>
      </c>
      <c r="G5" s="16">
        <f t="shared" si="2"/>
        <v>4.3627323975670151E-12</v>
      </c>
      <c r="H5" s="15"/>
    </row>
    <row r="6" spans="1:8" x14ac:dyDescent="0.25">
      <c r="A6" s="14">
        <v>43101</v>
      </c>
      <c r="B6" s="15" t="s">
        <v>73</v>
      </c>
      <c r="C6" s="15" t="s">
        <v>74</v>
      </c>
      <c r="D6" s="16">
        <v>4.9400000000000004</v>
      </c>
      <c r="E6" s="16">
        <f t="shared" si="0"/>
        <v>3965.7300000000032</v>
      </c>
      <c r="F6" s="16">
        <f t="shared" si="1"/>
        <v>29040.339999999997</v>
      </c>
      <c r="G6" s="16">
        <f t="shared" si="2"/>
        <v>4.3627323975670151E-12</v>
      </c>
      <c r="H6" s="15"/>
    </row>
    <row r="7" spans="1:8" x14ac:dyDescent="0.25">
      <c r="A7" s="14">
        <v>43101</v>
      </c>
      <c r="B7" s="15" t="s">
        <v>70</v>
      </c>
      <c r="C7" s="15" t="s">
        <v>17</v>
      </c>
      <c r="D7" s="16">
        <v>-10.9</v>
      </c>
      <c r="E7" s="16">
        <f t="shared" si="0"/>
        <v>3965.7300000000032</v>
      </c>
      <c r="F7" s="16">
        <f t="shared" si="1"/>
        <v>29035.399999999998</v>
      </c>
      <c r="G7" s="16">
        <f t="shared" si="2"/>
        <v>4.3627323975670151E-12</v>
      </c>
      <c r="H7" s="15"/>
    </row>
    <row r="8" spans="1:8" x14ac:dyDescent="0.25">
      <c r="A8" s="14">
        <v>43098</v>
      </c>
      <c r="B8" s="15" t="s">
        <v>70</v>
      </c>
      <c r="C8" s="15" t="s">
        <v>104</v>
      </c>
      <c r="D8" s="16">
        <v>3000</v>
      </c>
      <c r="E8" s="17">
        <f t="shared" si="0"/>
        <v>3976.6300000000033</v>
      </c>
      <c r="F8" s="17">
        <f t="shared" si="1"/>
        <v>29035.399999999998</v>
      </c>
      <c r="G8" s="17">
        <f t="shared" si="2"/>
        <v>4.3627323975670151E-12</v>
      </c>
      <c r="H8" s="17">
        <f>SUM(E8:G8)</f>
        <v>33012.030000000006</v>
      </c>
    </row>
    <row r="9" spans="1:8" x14ac:dyDescent="0.25">
      <c r="A9" s="14">
        <v>43088</v>
      </c>
      <c r="B9" s="15" t="s">
        <v>73</v>
      </c>
      <c r="C9" s="15" t="s">
        <v>75</v>
      </c>
      <c r="D9" s="16">
        <v>-1000</v>
      </c>
      <c r="E9" s="16">
        <f t="shared" si="0"/>
        <v>976.63000000000318</v>
      </c>
      <c r="F9" s="16">
        <f t="shared" si="1"/>
        <v>29035.399999999998</v>
      </c>
      <c r="G9" s="16">
        <f t="shared" si="2"/>
        <v>4.3627323975670151E-12</v>
      </c>
      <c r="H9" s="15"/>
    </row>
    <row r="10" spans="1:8" x14ac:dyDescent="0.25">
      <c r="A10" s="14">
        <v>43088</v>
      </c>
      <c r="B10" s="15" t="s">
        <v>70</v>
      </c>
      <c r="C10" s="15" t="s">
        <v>76</v>
      </c>
      <c r="D10" s="16">
        <v>-35.090000000000003</v>
      </c>
      <c r="E10" s="16">
        <f t="shared" si="0"/>
        <v>976.63000000000318</v>
      </c>
      <c r="F10" s="16">
        <f t="shared" si="1"/>
        <v>30035.399999999998</v>
      </c>
      <c r="G10" s="16">
        <f t="shared" si="2"/>
        <v>4.3627323975670151E-12</v>
      </c>
      <c r="H10" s="15"/>
    </row>
    <row r="11" spans="1:8" x14ac:dyDescent="0.25">
      <c r="A11" s="14">
        <v>43088</v>
      </c>
      <c r="B11" s="15" t="s">
        <v>70</v>
      </c>
      <c r="C11" s="15" t="s">
        <v>77</v>
      </c>
      <c r="D11" s="16">
        <v>-23</v>
      </c>
      <c r="E11" s="16">
        <f t="shared" si="0"/>
        <v>1011.7200000000032</v>
      </c>
      <c r="F11" s="16">
        <f t="shared" si="1"/>
        <v>30035.399999999998</v>
      </c>
      <c r="G11" s="16">
        <f t="shared" si="2"/>
        <v>4.3627323975670151E-12</v>
      </c>
      <c r="H11" s="15"/>
    </row>
    <row r="12" spans="1:8" x14ac:dyDescent="0.25">
      <c r="A12" s="14">
        <v>43088</v>
      </c>
      <c r="B12" s="15" t="s">
        <v>70</v>
      </c>
      <c r="C12" s="15" t="s">
        <v>78</v>
      </c>
      <c r="D12" s="16">
        <v>1000</v>
      </c>
      <c r="E12" s="16">
        <f t="shared" si="0"/>
        <v>1034.7200000000032</v>
      </c>
      <c r="F12" s="16">
        <f t="shared" si="1"/>
        <v>30035.399999999998</v>
      </c>
      <c r="G12" s="16">
        <f t="shared" si="2"/>
        <v>4.3627323975670151E-12</v>
      </c>
      <c r="H12" s="15"/>
    </row>
    <row r="13" spans="1:8" x14ac:dyDescent="0.25">
      <c r="A13" s="14">
        <v>43070</v>
      </c>
      <c r="B13" s="15" t="s">
        <v>70</v>
      </c>
      <c r="C13" s="15" t="s">
        <v>17</v>
      </c>
      <c r="D13" s="16">
        <v>-10.9</v>
      </c>
      <c r="E13" s="16">
        <f t="shared" si="0"/>
        <v>34.720000000003246</v>
      </c>
      <c r="F13" s="16">
        <f t="shared" si="1"/>
        <v>30035.399999999998</v>
      </c>
      <c r="G13" s="16">
        <f t="shared" si="2"/>
        <v>4.3627323975670151E-12</v>
      </c>
      <c r="H13" s="15"/>
    </row>
    <row r="14" spans="1:8" x14ac:dyDescent="0.25">
      <c r="A14" s="14">
        <v>43068</v>
      </c>
      <c r="B14" s="15" t="s">
        <v>70</v>
      </c>
      <c r="C14" s="15" t="s">
        <v>79</v>
      </c>
      <c r="D14" s="16">
        <v>-480.7</v>
      </c>
      <c r="E14" s="16">
        <f t="shared" si="0"/>
        <v>45.620000000003245</v>
      </c>
      <c r="F14" s="16">
        <f t="shared" si="1"/>
        <v>30035.399999999998</v>
      </c>
      <c r="G14" s="16">
        <f t="shared" si="2"/>
        <v>4.3627323975670151E-12</v>
      </c>
      <c r="H14" s="15"/>
    </row>
    <row r="15" spans="1:8" x14ac:dyDescent="0.25">
      <c r="A15" s="14">
        <v>43062</v>
      </c>
      <c r="B15" s="15" t="s">
        <v>70</v>
      </c>
      <c r="C15" s="15" t="s">
        <v>105</v>
      </c>
      <c r="D15" s="16">
        <v>-136</v>
      </c>
      <c r="E15" s="16">
        <f t="shared" si="0"/>
        <v>526.32000000000323</v>
      </c>
      <c r="F15" s="16">
        <f t="shared" si="1"/>
        <v>30035.399999999998</v>
      </c>
      <c r="G15" s="16">
        <f t="shared" si="2"/>
        <v>4.3627323975670151E-12</v>
      </c>
      <c r="H15" s="15"/>
    </row>
    <row r="16" spans="1:8" x14ac:dyDescent="0.25">
      <c r="A16" s="14">
        <v>43045</v>
      </c>
      <c r="B16" s="15" t="s">
        <v>73</v>
      </c>
      <c r="C16" s="15" t="s">
        <v>80</v>
      </c>
      <c r="D16" s="16">
        <v>-1000</v>
      </c>
      <c r="E16" s="16">
        <f t="shared" si="0"/>
        <v>662.32000000000323</v>
      </c>
      <c r="F16" s="16">
        <f t="shared" si="1"/>
        <v>30035.399999999998</v>
      </c>
      <c r="G16" s="16">
        <f t="shared" si="2"/>
        <v>4.3627323975670151E-12</v>
      </c>
      <c r="H16" s="15"/>
    </row>
    <row r="17" spans="1:8" x14ac:dyDescent="0.25">
      <c r="A17" s="14">
        <v>43045</v>
      </c>
      <c r="B17" s="15" t="s">
        <v>70</v>
      </c>
      <c r="C17" s="15" t="s">
        <v>81</v>
      </c>
      <c r="D17" s="16">
        <v>-837.59</v>
      </c>
      <c r="E17" s="16">
        <f t="shared" si="0"/>
        <v>662.32000000000323</v>
      </c>
      <c r="F17" s="16">
        <f t="shared" si="1"/>
        <v>31035.399999999998</v>
      </c>
      <c r="G17" s="16">
        <f t="shared" si="2"/>
        <v>4.3627323975670151E-12</v>
      </c>
      <c r="H17" s="15"/>
    </row>
    <row r="18" spans="1:8" x14ac:dyDescent="0.25">
      <c r="A18" s="14">
        <v>43045</v>
      </c>
      <c r="B18" s="15" t="s">
        <v>70</v>
      </c>
      <c r="C18" s="15" t="s">
        <v>82</v>
      </c>
      <c r="D18" s="16">
        <v>1000</v>
      </c>
      <c r="E18" s="16">
        <f t="shared" si="0"/>
        <v>1499.9100000000033</v>
      </c>
      <c r="F18" s="16">
        <f t="shared" si="1"/>
        <v>31035.399999999998</v>
      </c>
      <c r="G18" s="16">
        <f t="shared" si="2"/>
        <v>4.3627323975670151E-12</v>
      </c>
      <c r="H18" s="15"/>
    </row>
    <row r="19" spans="1:8" x14ac:dyDescent="0.25">
      <c r="A19" s="14">
        <v>43040</v>
      </c>
      <c r="B19" s="15" t="s">
        <v>70</v>
      </c>
      <c r="C19" s="15" t="s">
        <v>17</v>
      </c>
      <c r="D19" s="16">
        <v>-10.9</v>
      </c>
      <c r="E19" s="16">
        <f t="shared" si="0"/>
        <v>499.91000000000321</v>
      </c>
      <c r="F19" s="16">
        <f t="shared" si="1"/>
        <v>31035.399999999998</v>
      </c>
      <c r="G19" s="16">
        <f t="shared" si="2"/>
        <v>4.3627323975670151E-12</v>
      </c>
      <c r="H19" s="15"/>
    </row>
    <row r="20" spans="1:8" x14ac:dyDescent="0.25">
      <c r="A20" s="14">
        <v>43026</v>
      </c>
      <c r="B20" s="15" t="s">
        <v>70</v>
      </c>
      <c r="C20" s="15" t="s">
        <v>83</v>
      </c>
      <c r="D20" s="16">
        <v>-23.83</v>
      </c>
      <c r="E20" s="16">
        <f t="shared" si="0"/>
        <v>510.81000000000319</v>
      </c>
      <c r="F20" s="16">
        <f t="shared" si="1"/>
        <v>31035.399999999998</v>
      </c>
      <c r="G20" s="16">
        <f t="shared" si="2"/>
        <v>4.3627323975670151E-12</v>
      </c>
      <c r="H20" s="15"/>
    </row>
    <row r="21" spans="1:8" x14ac:dyDescent="0.25">
      <c r="A21" s="14">
        <v>43026</v>
      </c>
      <c r="B21" s="15" t="s">
        <v>70</v>
      </c>
      <c r="C21" s="15" t="s">
        <v>84</v>
      </c>
      <c r="D21" s="16">
        <v>-289.77999999999997</v>
      </c>
      <c r="E21" s="16">
        <f t="shared" si="0"/>
        <v>534.64000000000317</v>
      </c>
      <c r="F21" s="16">
        <f t="shared" si="1"/>
        <v>31035.399999999998</v>
      </c>
      <c r="G21" s="16">
        <f t="shared" si="2"/>
        <v>4.3627323975670151E-12</v>
      </c>
      <c r="H21" s="15"/>
    </row>
    <row r="22" spans="1:8" x14ac:dyDescent="0.25">
      <c r="A22" s="14">
        <v>43009</v>
      </c>
      <c r="B22" s="15" t="s">
        <v>70</v>
      </c>
      <c r="C22" s="15" t="s">
        <v>17</v>
      </c>
      <c r="D22" s="16">
        <v>-10.9</v>
      </c>
      <c r="E22" s="16">
        <f t="shared" si="0"/>
        <v>824.42000000000314</v>
      </c>
      <c r="F22" s="16">
        <f t="shared" si="1"/>
        <v>31035.399999999998</v>
      </c>
      <c r="G22" s="16">
        <f t="shared" si="2"/>
        <v>4.3627323975670151E-12</v>
      </c>
      <c r="H22" s="15"/>
    </row>
    <row r="23" spans="1:8" x14ac:dyDescent="0.25">
      <c r="A23" s="14">
        <v>42979</v>
      </c>
      <c r="B23" s="15" t="s">
        <v>70</v>
      </c>
      <c r="C23" s="15" t="s">
        <v>17</v>
      </c>
      <c r="D23" s="16">
        <v>-10.9</v>
      </c>
      <c r="E23" s="16">
        <f t="shared" si="0"/>
        <v>835.32000000000312</v>
      </c>
      <c r="F23" s="16">
        <f t="shared" si="1"/>
        <v>31035.399999999998</v>
      </c>
      <c r="G23" s="16">
        <f t="shared" si="2"/>
        <v>4.3627323975670151E-12</v>
      </c>
      <c r="H23" s="15"/>
    </row>
    <row r="24" spans="1:8" x14ac:dyDescent="0.25">
      <c r="A24" s="14">
        <v>42976</v>
      </c>
      <c r="B24" s="15" t="s">
        <v>70</v>
      </c>
      <c r="C24" s="15" t="s">
        <v>106</v>
      </c>
      <c r="D24" s="16">
        <v>-50</v>
      </c>
      <c r="E24" s="16">
        <f t="shared" si="0"/>
        <v>846.2200000000031</v>
      </c>
      <c r="F24" s="16">
        <f t="shared" si="1"/>
        <v>31035.399999999998</v>
      </c>
      <c r="G24" s="16">
        <f t="shared" si="2"/>
        <v>4.3627323975670151E-12</v>
      </c>
      <c r="H24" s="15"/>
    </row>
    <row r="25" spans="1:8" x14ac:dyDescent="0.25">
      <c r="A25" s="14">
        <v>42948</v>
      </c>
      <c r="B25" s="15" t="s">
        <v>70</v>
      </c>
      <c r="C25" s="15" t="s">
        <v>17</v>
      </c>
      <c r="D25" s="16">
        <v>-10.9</v>
      </c>
      <c r="E25" s="16">
        <f t="shared" si="0"/>
        <v>896.2200000000031</v>
      </c>
      <c r="F25" s="16">
        <f t="shared" si="1"/>
        <v>31035.399999999998</v>
      </c>
      <c r="G25" s="16">
        <f t="shared" si="2"/>
        <v>4.3627323975670151E-12</v>
      </c>
      <c r="H25" s="15"/>
    </row>
    <row r="26" spans="1:8" x14ac:dyDescent="0.25">
      <c r="A26" s="14">
        <v>42920</v>
      </c>
      <c r="B26" s="15" t="s">
        <v>70</v>
      </c>
      <c r="C26" s="15" t="s">
        <v>85</v>
      </c>
      <c r="D26" s="16">
        <v>-52.8</v>
      </c>
      <c r="E26" s="16">
        <f t="shared" si="0"/>
        <v>907.12000000000307</v>
      </c>
      <c r="F26" s="16">
        <f t="shared" si="1"/>
        <v>31035.399999999998</v>
      </c>
      <c r="G26" s="16">
        <f t="shared" si="2"/>
        <v>4.3627323975670151E-12</v>
      </c>
      <c r="H26" s="15"/>
    </row>
    <row r="27" spans="1:8" x14ac:dyDescent="0.25">
      <c r="A27" s="14">
        <v>42917</v>
      </c>
      <c r="B27" s="15" t="s">
        <v>70</v>
      </c>
      <c r="C27" s="15" t="s">
        <v>17</v>
      </c>
      <c r="D27" s="16">
        <v>-10.66</v>
      </c>
      <c r="E27" s="16">
        <f t="shared" si="0"/>
        <v>959.92000000000303</v>
      </c>
      <c r="F27" s="16">
        <f t="shared" si="1"/>
        <v>31035.399999999998</v>
      </c>
      <c r="G27" s="16">
        <f t="shared" si="2"/>
        <v>4.3627323975670151E-12</v>
      </c>
      <c r="H27" s="15"/>
    </row>
    <row r="28" spans="1:8" x14ac:dyDescent="0.25">
      <c r="A28" s="14">
        <v>42887</v>
      </c>
      <c r="B28" s="15" t="s">
        <v>70</v>
      </c>
      <c r="C28" s="15" t="s">
        <v>17</v>
      </c>
      <c r="D28" s="16">
        <v>-11.14</v>
      </c>
      <c r="E28" s="16">
        <f t="shared" si="0"/>
        <v>970.580000000003</v>
      </c>
      <c r="F28" s="16">
        <f t="shared" si="1"/>
        <v>31035.399999999998</v>
      </c>
      <c r="G28" s="16">
        <f t="shared" si="2"/>
        <v>4.3627323975670151E-12</v>
      </c>
      <c r="H28" s="15"/>
    </row>
    <row r="29" spans="1:8" x14ac:dyDescent="0.25">
      <c r="A29" s="14">
        <v>42881</v>
      </c>
      <c r="B29" s="15" t="s">
        <v>73</v>
      </c>
      <c r="C29" s="15" t="s">
        <v>86</v>
      </c>
      <c r="D29" s="16">
        <v>10000</v>
      </c>
      <c r="E29" s="16">
        <f t="shared" si="0"/>
        <v>981.72000000000298</v>
      </c>
      <c r="F29" s="16">
        <f t="shared" si="1"/>
        <v>31035.399999999998</v>
      </c>
      <c r="G29" s="16">
        <f t="shared" si="2"/>
        <v>4.3627323975670151E-12</v>
      </c>
      <c r="H29" s="15"/>
    </row>
    <row r="30" spans="1:8" x14ac:dyDescent="0.25">
      <c r="A30" s="14">
        <v>42881</v>
      </c>
      <c r="B30" s="15" t="s">
        <v>70</v>
      </c>
      <c r="C30" s="15" t="s">
        <v>87</v>
      </c>
      <c r="D30" s="16">
        <v>-10000</v>
      </c>
      <c r="E30" s="16">
        <f t="shared" si="0"/>
        <v>981.72000000000298</v>
      </c>
      <c r="F30" s="16">
        <f t="shared" si="1"/>
        <v>21035.399999999998</v>
      </c>
      <c r="G30" s="16">
        <f t="shared" si="2"/>
        <v>4.3627323975670151E-12</v>
      </c>
      <c r="H30" s="15"/>
    </row>
    <row r="31" spans="1:8" x14ac:dyDescent="0.25">
      <c r="A31" s="14">
        <v>42863</v>
      </c>
      <c r="B31" s="15" t="s">
        <v>70</v>
      </c>
      <c r="C31" s="15" t="s">
        <v>88</v>
      </c>
      <c r="D31" s="16">
        <v>5000</v>
      </c>
      <c r="E31" s="16">
        <f t="shared" si="0"/>
        <v>10981.720000000003</v>
      </c>
      <c r="F31" s="16">
        <f t="shared" si="1"/>
        <v>21035.399999999998</v>
      </c>
      <c r="G31" s="16">
        <f t="shared" si="2"/>
        <v>4.3627323975670151E-12</v>
      </c>
      <c r="H31" s="15"/>
    </row>
    <row r="32" spans="1:8" x14ac:dyDescent="0.25">
      <c r="A32" s="14">
        <v>42856</v>
      </c>
      <c r="B32" s="15" t="s">
        <v>70</v>
      </c>
      <c r="C32" s="15" t="s">
        <v>17</v>
      </c>
      <c r="D32" s="16">
        <v>-10.9</v>
      </c>
      <c r="E32" s="16">
        <f t="shared" si="0"/>
        <v>5981.720000000003</v>
      </c>
      <c r="F32" s="16">
        <f t="shared" si="1"/>
        <v>21035.399999999998</v>
      </c>
      <c r="G32" s="16">
        <f t="shared" si="2"/>
        <v>4.3627323975670151E-12</v>
      </c>
      <c r="H32" s="15"/>
    </row>
    <row r="33" spans="1:8" x14ac:dyDescent="0.25">
      <c r="A33" s="14">
        <v>42850</v>
      </c>
      <c r="B33" s="15" t="s">
        <v>70</v>
      </c>
      <c r="C33" s="15" t="s">
        <v>89</v>
      </c>
      <c r="D33" s="16">
        <v>5000</v>
      </c>
      <c r="E33" s="16">
        <f t="shared" si="0"/>
        <v>5992.6200000000026</v>
      </c>
      <c r="F33" s="16">
        <f t="shared" si="1"/>
        <v>21035.399999999998</v>
      </c>
      <c r="G33" s="16">
        <f t="shared" si="2"/>
        <v>4.3627323975670151E-12</v>
      </c>
      <c r="H33" s="15"/>
    </row>
    <row r="34" spans="1:8" x14ac:dyDescent="0.25">
      <c r="A34" s="14">
        <v>42844</v>
      </c>
      <c r="B34" s="15" t="s">
        <v>73</v>
      </c>
      <c r="C34" s="15" t="s">
        <v>90</v>
      </c>
      <c r="D34" s="16">
        <v>-2000</v>
      </c>
      <c r="E34" s="16">
        <f t="shared" si="0"/>
        <v>992.62000000000216</v>
      </c>
      <c r="F34" s="16">
        <f t="shared" si="1"/>
        <v>21035.399999999998</v>
      </c>
      <c r="G34" s="16">
        <f t="shared" si="2"/>
        <v>4.3627323975670151E-12</v>
      </c>
      <c r="H34" s="15"/>
    </row>
    <row r="35" spans="1:8" x14ac:dyDescent="0.25">
      <c r="A35" s="14">
        <v>42844</v>
      </c>
      <c r="B35" s="15" t="s">
        <v>70</v>
      </c>
      <c r="C35" s="15" t="s">
        <v>91</v>
      </c>
      <c r="D35" s="16">
        <v>-1584.85</v>
      </c>
      <c r="E35" s="16">
        <f t="shared" si="0"/>
        <v>992.62000000000216</v>
      </c>
      <c r="F35" s="16">
        <f t="shared" si="1"/>
        <v>23035.399999999998</v>
      </c>
      <c r="G35" s="16">
        <f t="shared" si="2"/>
        <v>4.3627323975670151E-12</v>
      </c>
      <c r="H35" s="15"/>
    </row>
    <row r="36" spans="1:8" x14ac:dyDescent="0.25">
      <c r="A36" s="14">
        <v>42844</v>
      </c>
      <c r="B36" s="15" t="s">
        <v>70</v>
      </c>
      <c r="C36" s="15" t="s">
        <v>78</v>
      </c>
      <c r="D36" s="16">
        <v>2000</v>
      </c>
      <c r="E36" s="16">
        <f t="shared" si="0"/>
        <v>2577.4700000000021</v>
      </c>
      <c r="F36" s="16">
        <f t="shared" si="1"/>
        <v>23035.399999999998</v>
      </c>
      <c r="G36" s="16">
        <f t="shared" si="2"/>
        <v>4.3627323975670151E-12</v>
      </c>
      <c r="H36" s="15"/>
    </row>
    <row r="37" spans="1:8" x14ac:dyDescent="0.25">
      <c r="A37" s="14">
        <v>42826</v>
      </c>
      <c r="B37" s="15" t="s">
        <v>70</v>
      </c>
      <c r="C37" s="15" t="s">
        <v>17</v>
      </c>
      <c r="D37" s="16">
        <v>-4</v>
      </c>
      <c r="E37" s="16">
        <f t="shared" si="0"/>
        <v>577.4700000000023</v>
      </c>
      <c r="F37" s="16">
        <f t="shared" si="1"/>
        <v>23035.399999999998</v>
      </c>
      <c r="G37" s="16">
        <f t="shared" si="2"/>
        <v>4.3627323975670151E-12</v>
      </c>
      <c r="H37" s="15"/>
    </row>
    <row r="38" spans="1:8" x14ac:dyDescent="0.25">
      <c r="A38" s="14">
        <v>42795</v>
      </c>
      <c r="B38" s="15" t="s">
        <v>70</v>
      </c>
      <c r="C38" s="15" t="s">
        <v>17</v>
      </c>
      <c r="D38" s="16">
        <v>-17.8</v>
      </c>
      <c r="E38" s="16">
        <f t="shared" si="0"/>
        <v>581.4700000000023</v>
      </c>
      <c r="F38" s="16">
        <f t="shared" si="1"/>
        <v>23035.399999999998</v>
      </c>
      <c r="G38" s="16">
        <f t="shared" si="2"/>
        <v>4.3627323975670151E-12</v>
      </c>
      <c r="H38" s="15"/>
    </row>
    <row r="39" spans="1:8" x14ac:dyDescent="0.25">
      <c r="A39" s="14">
        <v>42792</v>
      </c>
      <c r="B39" s="15" t="s">
        <v>73</v>
      </c>
      <c r="C39" s="15" t="s">
        <v>18</v>
      </c>
      <c r="D39" s="16">
        <v>4000</v>
      </c>
      <c r="E39" s="16">
        <f t="shared" si="0"/>
        <v>599.27000000000226</v>
      </c>
      <c r="F39" s="16">
        <f t="shared" si="1"/>
        <v>23035.399999999998</v>
      </c>
      <c r="G39" s="16">
        <f t="shared" si="2"/>
        <v>4.3627323975670151E-12</v>
      </c>
      <c r="H39" s="15"/>
    </row>
    <row r="40" spans="1:8" x14ac:dyDescent="0.25">
      <c r="A40" s="14">
        <v>42792</v>
      </c>
      <c r="B40" s="15" t="s">
        <v>70</v>
      </c>
      <c r="C40" s="15" t="s">
        <v>19</v>
      </c>
      <c r="D40" s="16">
        <v>-4000</v>
      </c>
      <c r="E40" s="16">
        <f t="shared" si="0"/>
        <v>599.27000000000226</v>
      </c>
      <c r="F40" s="16">
        <f t="shared" si="1"/>
        <v>19035.399999999998</v>
      </c>
      <c r="G40" s="16">
        <f t="shared" si="2"/>
        <v>4.3627323975670151E-12</v>
      </c>
      <c r="H40" s="15"/>
    </row>
    <row r="41" spans="1:8" x14ac:dyDescent="0.25">
      <c r="A41" s="14">
        <v>42767</v>
      </c>
      <c r="B41" s="15" t="s">
        <v>70</v>
      </c>
      <c r="C41" s="15" t="s">
        <v>17</v>
      </c>
      <c r="D41" s="16">
        <v>-10.9</v>
      </c>
      <c r="E41" s="16">
        <f t="shared" si="0"/>
        <v>4599.2700000000023</v>
      </c>
      <c r="F41" s="16">
        <f t="shared" si="1"/>
        <v>19035.399999999998</v>
      </c>
      <c r="G41" s="16">
        <f t="shared" si="2"/>
        <v>4.3627323975670151E-12</v>
      </c>
      <c r="H41" s="15"/>
    </row>
    <row r="42" spans="1:8" x14ac:dyDescent="0.25">
      <c r="A42" s="14">
        <v>42736</v>
      </c>
      <c r="B42" s="15" t="s">
        <v>73</v>
      </c>
      <c r="C42" s="15" t="s">
        <v>20</v>
      </c>
      <c r="D42" s="16">
        <v>33.92</v>
      </c>
      <c r="E42" s="16">
        <f t="shared" si="0"/>
        <v>4610.1700000000019</v>
      </c>
      <c r="F42" s="16">
        <f t="shared" si="1"/>
        <v>19035.399999999998</v>
      </c>
      <c r="G42" s="16">
        <f t="shared" si="2"/>
        <v>4.3627323975670151E-12</v>
      </c>
      <c r="H42" s="15"/>
    </row>
    <row r="43" spans="1:8" x14ac:dyDescent="0.25">
      <c r="A43" s="14">
        <v>42736</v>
      </c>
      <c r="B43" s="15" t="s">
        <v>70</v>
      </c>
      <c r="C43" s="15" t="s">
        <v>17</v>
      </c>
      <c r="D43" s="16">
        <v>-10.65</v>
      </c>
      <c r="E43" s="16">
        <f t="shared" si="0"/>
        <v>4610.1700000000019</v>
      </c>
      <c r="F43" s="16">
        <f t="shared" si="1"/>
        <v>19001.48</v>
      </c>
      <c r="G43" s="16">
        <f t="shared" si="2"/>
        <v>4.3627323975670151E-12</v>
      </c>
      <c r="H43" s="15"/>
    </row>
    <row r="44" spans="1:8" x14ac:dyDescent="0.25">
      <c r="A44" s="14">
        <v>42705</v>
      </c>
      <c r="B44" s="15" t="s">
        <v>70</v>
      </c>
      <c r="C44" s="15" t="s">
        <v>17</v>
      </c>
      <c r="D44" s="16">
        <v>-10.65</v>
      </c>
      <c r="E44" s="17">
        <f t="shared" si="0"/>
        <v>4620.8200000000015</v>
      </c>
      <c r="F44" s="17">
        <f t="shared" si="1"/>
        <v>19001.48</v>
      </c>
      <c r="G44" s="17">
        <f t="shared" si="2"/>
        <v>4.3627323975670151E-12</v>
      </c>
      <c r="H44" s="17">
        <f>SUM(E44:G44)</f>
        <v>23622.300000000007</v>
      </c>
    </row>
    <row r="45" spans="1:8" x14ac:dyDescent="0.25">
      <c r="A45" s="14">
        <v>42705</v>
      </c>
      <c r="B45" s="15" t="s">
        <v>70</v>
      </c>
      <c r="C45" s="15" t="s">
        <v>92</v>
      </c>
      <c r="D45" s="16">
        <v>-134.5</v>
      </c>
      <c r="E45" s="16">
        <f t="shared" si="0"/>
        <v>4631.4700000000012</v>
      </c>
      <c r="F45" s="16">
        <f t="shared" si="1"/>
        <v>19001.48</v>
      </c>
      <c r="G45" s="16">
        <f t="shared" si="2"/>
        <v>4.3627323975670151E-12</v>
      </c>
      <c r="H45" s="15"/>
    </row>
    <row r="46" spans="1:8" x14ac:dyDescent="0.25">
      <c r="A46" s="14">
        <v>42675</v>
      </c>
      <c r="B46" s="15" t="s">
        <v>70</v>
      </c>
      <c r="C46" s="15" t="s">
        <v>17</v>
      </c>
      <c r="D46" s="16">
        <v>-10.33</v>
      </c>
      <c r="E46" s="16">
        <f t="shared" si="0"/>
        <v>4765.9700000000012</v>
      </c>
      <c r="F46" s="16">
        <f t="shared" si="1"/>
        <v>19001.48</v>
      </c>
      <c r="G46" s="16">
        <f t="shared" si="2"/>
        <v>4.3627323975670151E-12</v>
      </c>
      <c r="H46" s="15"/>
    </row>
    <row r="47" spans="1:8" x14ac:dyDescent="0.25">
      <c r="A47" s="14">
        <v>42663</v>
      </c>
      <c r="B47" s="15" t="s">
        <v>70</v>
      </c>
      <c r="C47" s="15" t="s">
        <v>21</v>
      </c>
      <c r="D47" s="16">
        <v>-70</v>
      </c>
      <c r="E47" s="16">
        <f t="shared" si="0"/>
        <v>4776.3000000000011</v>
      </c>
      <c r="F47" s="16">
        <f t="shared" si="1"/>
        <v>19001.48</v>
      </c>
      <c r="G47" s="16">
        <f t="shared" si="2"/>
        <v>4.3627323975670151E-12</v>
      </c>
      <c r="H47" s="15"/>
    </row>
    <row r="48" spans="1:8" x14ac:dyDescent="0.25">
      <c r="A48" s="14">
        <v>42659</v>
      </c>
      <c r="B48" s="15" t="s">
        <v>70</v>
      </c>
      <c r="C48" s="15" t="s">
        <v>22</v>
      </c>
      <c r="D48" s="16">
        <v>250</v>
      </c>
      <c r="E48" s="16">
        <f t="shared" si="0"/>
        <v>4846.3000000000011</v>
      </c>
      <c r="F48" s="16">
        <f t="shared" si="1"/>
        <v>19001.48</v>
      </c>
      <c r="G48" s="16">
        <f t="shared" si="2"/>
        <v>4.3627323975670151E-12</v>
      </c>
      <c r="H48" s="15"/>
    </row>
    <row r="49" spans="1:8" x14ac:dyDescent="0.25">
      <c r="A49" s="14">
        <v>42646</v>
      </c>
      <c r="B49" s="15" t="s">
        <v>70</v>
      </c>
      <c r="C49" s="15" t="s">
        <v>93</v>
      </c>
      <c r="D49" s="16">
        <v>-44</v>
      </c>
      <c r="E49" s="16">
        <f t="shared" si="0"/>
        <v>4596.3000000000011</v>
      </c>
      <c r="F49" s="16">
        <f t="shared" si="1"/>
        <v>19001.48</v>
      </c>
      <c r="G49" s="16">
        <f t="shared" si="2"/>
        <v>4.3627323975670151E-12</v>
      </c>
      <c r="H49" s="15"/>
    </row>
    <row r="50" spans="1:8" x14ac:dyDescent="0.25">
      <c r="A50" s="14">
        <v>42644</v>
      </c>
      <c r="B50" s="15" t="s">
        <v>70</v>
      </c>
      <c r="C50" s="15" t="s">
        <v>17</v>
      </c>
      <c r="D50" s="16">
        <v>-10.97</v>
      </c>
      <c r="E50" s="16">
        <f t="shared" si="0"/>
        <v>4640.3000000000011</v>
      </c>
      <c r="F50" s="16">
        <f t="shared" si="1"/>
        <v>19001.48</v>
      </c>
      <c r="G50" s="16">
        <f t="shared" si="2"/>
        <v>4.3627323975670151E-12</v>
      </c>
      <c r="H50" s="15"/>
    </row>
    <row r="51" spans="1:8" x14ac:dyDescent="0.25">
      <c r="A51" s="14">
        <v>42639</v>
      </c>
      <c r="B51" s="15" t="s">
        <v>70</v>
      </c>
      <c r="C51" s="15" t="s">
        <v>23</v>
      </c>
      <c r="D51" s="16">
        <v>-16</v>
      </c>
      <c r="E51" s="16">
        <f t="shared" si="0"/>
        <v>4651.2700000000013</v>
      </c>
      <c r="F51" s="16">
        <f t="shared" si="1"/>
        <v>19001.48</v>
      </c>
      <c r="G51" s="16">
        <f t="shared" si="2"/>
        <v>4.3627323975670151E-12</v>
      </c>
      <c r="H51" s="15"/>
    </row>
    <row r="52" spans="1:8" x14ac:dyDescent="0.25">
      <c r="A52" s="14">
        <v>42639</v>
      </c>
      <c r="B52" s="15" t="s">
        <v>70</v>
      </c>
      <c r="C52" s="15" t="s">
        <v>24</v>
      </c>
      <c r="D52" s="16">
        <v>-41.58</v>
      </c>
      <c r="E52" s="16">
        <f t="shared" si="0"/>
        <v>4667.2700000000013</v>
      </c>
      <c r="F52" s="16">
        <f t="shared" si="1"/>
        <v>19001.48</v>
      </c>
      <c r="G52" s="16">
        <f t="shared" si="2"/>
        <v>4.3627323975670151E-12</v>
      </c>
      <c r="H52" s="15"/>
    </row>
    <row r="53" spans="1:8" x14ac:dyDescent="0.25">
      <c r="A53" s="14">
        <v>42630</v>
      </c>
      <c r="B53" s="15" t="s">
        <v>70</v>
      </c>
      <c r="C53" s="15" t="s">
        <v>25</v>
      </c>
      <c r="D53" s="16">
        <v>-29.2</v>
      </c>
      <c r="E53" s="16">
        <f t="shared" si="0"/>
        <v>4708.8500000000013</v>
      </c>
      <c r="F53" s="16">
        <f t="shared" si="1"/>
        <v>19001.48</v>
      </c>
      <c r="G53" s="16">
        <f t="shared" si="2"/>
        <v>4.3627323975670151E-12</v>
      </c>
      <c r="H53" s="15"/>
    </row>
    <row r="54" spans="1:8" x14ac:dyDescent="0.25">
      <c r="A54" s="14">
        <v>42614</v>
      </c>
      <c r="B54" s="15" t="s">
        <v>70</v>
      </c>
      <c r="C54" s="15" t="s">
        <v>17</v>
      </c>
      <c r="D54" s="16">
        <v>-10.65</v>
      </c>
      <c r="E54" s="16">
        <f t="shared" si="0"/>
        <v>4738.0500000000011</v>
      </c>
      <c r="F54" s="16">
        <f t="shared" si="1"/>
        <v>19001.48</v>
      </c>
      <c r="G54" s="16">
        <f t="shared" si="2"/>
        <v>4.3627323975670151E-12</v>
      </c>
      <c r="H54" s="15"/>
    </row>
    <row r="55" spans="1:8" x14ac:dyDescent="0.25">
      <c r="A55" s="14">
        <v>42593</v>
      </c>
      <c r="B55" s="15" t="s">
        <v>70</v>
      </c>
      <c r="C55" s="15" t="s">
        <v>94</v>
      </c>
      <c r="D55" s="16">
        <v>2500</v>
      </c>
      <c r="E55" s="16">
        <f t="shared" si="0"/>
        <v>4748.7000000000007</v>
      </c>
      <c r="F55" s="16">
        <f t="shared" si="1"/>
        <v>19001.48</v>
      </c>
      <c r="G55" s="16">
        <f t="shared" si="2"/>
        <v>4.3627323975670151E-12</v>
      </c>
      <c r="H55" s="15"/>
    </row>
    <row r="56" spans="1:8" x14ac:dyDescent="0.25">
      <c r="A56" s="14">
        <v>42583</v>
      </c>
      <c r="B56" s="15" t="s">
        <v>70</v>
      </c>
      <c r="C56" s="15" t="s">
        <v>17</v>
      </c>
      <c r="D56" s="16">
        <v>-10.65</v>
      </c>
      <c r="E56" s="16">
        <f t="shared" si="0"/>
        <v>2248.7000000000003</v>
      </c>
      <c r="F56" s="16">
        <f t="shared" si="1"/>
        <v>19001.48</v>
      </c>
      <c r="G56" s="16">
        <f t="shared" si="2"/>
        <v>4.3627323975670151E-12</v>
      </c>
      <c r="H56" s="15"/>
    </row>
    <row r="57" spans="1:8" x14ac:dyDescent="0.25">
      <c r="A57" s="14">
        <v>42554</v>
      </c>
      <c r="B57" s="15" t="s">
        <v>70</v>
      </c>
      <c r="C57" s="15" t="s">
        <v>26</v>
      </c>
      <c r="D57" s="16">
        <v>-53</v>
      </c>
      <c r="E57" s="16">
        <f t="shared" si="0"/>
        <v>2259.3500000000004</v>
      </c>
      <c r="F57" s="16">
        <f t="shared" si="1"/>
        <v>19001.48</v>
      </c>
      <c r="G57" s="16">
        <f t="shared" si="2"/>
        <v>4.3627323975670151E-12</v>
      </c>
      <c r="H57" s="15"/>
    </row>
    <row r="58" spans="1:8" x14ac:dyDescent="0.25">
      <c r="A58" s="14">
        <v>42552</v>
      </c>
      <c r="B58" s="15" t="s">
        <v>70</v>
      </c>
      <c r="C58" s="15" t="s">
        <v>17</v>
      </c>
      <c r="D58" s="16">
        <v>-10.65</v>
      </c>
      <c r="E58" s="16">
        <f t="shared" si="0"/>
        <v>2312.3500000000004</v>
      </c>
      <c r="F58" s="16">
        <f t="shared" si="1"/>
        <v>19001.48</v>
      </c>
      <c r="G58" s="16">
        <f t="shared" si="2"/>
        <v>4.3627323975670151E-12</v>
      </c>
      <c r="H58" s="15"/>
    </row>
    <row r="59" spans="1:8" x14ac:dyDescent="0.25">
      <c r="A59" s="14">
        <v>42522</v>
      </c>
      <c r="B59" s="15" t="s">
        <v>70</v>
      </c>
      <c r="C59" s="15" t="s">
        <v>17</v>
      </c>
      <c r="D59" s="16">
        <v>-10.65</v>
      </c>
      <c r="E59" s="16">
        <f t="shared" si="0"/>
        <v>2323.0000000000005</v>
      </c>
      <c r="F59" s="16">
        <f t="shared" si="1"/>
        <v>19001.48</v>
      </c>
      <c r="G59" s="16">
        <f t="shared" si="2"/>
        <v>4.3627323975670151E-12</v>
      </c>
      <c r="H59" s="15"/>
    </row>
    <row r="60" spans="1:8" x14ac:dyDescent="0.25">
      <c r="A60" s="14">
        <v>42493</v>
      </c>
      <c r="B60" s="15" t="s">
        <v>70</v>
      </c>
      <c r="C60" s="15" t="s">
        <v>27</v>
      </c>
      <c r="D60" s="16">
        <v>2280</v>
      </c>
      <c r="E60" s="16">
        <f t="shared" si="0"/>
        <v>2333.6500000000005</v>
      </c>
      <c r="F60" s="16">
        <f t="shared" si="1"/>
        <v>19001.48</v>
      </c>
      <c r="G60" s="16">
        <f t="shared" si="2"/>
        <v>4.3627323975670151E-12</v>
      </c>
      <c r="H60" s="15"/>
    </row>
    <row r="61" spans="1:8" x14ac:dyDescent="0.25">
      <c r="A61" s="14">
        <v>42491</v>
      </c>
      <c r="B61" s="15" t="s">
        <v>70</v>
      </c>
      <c r="C61" s="15" t="s">
        <v>17</v>
      </c>
      <c r="D61" s="16">
        <v>-10.65</v>
      </c>
      <c r="E61" s="16">
        <f t="shared" si="0"/>
        <v>53.650000000000439</v>
      </c>
      <c r="F61" s="16">
        <f t="shared" si="1"/>
        <v>19001.48</v>
      </c>
      <c r="G61" s="16">
        <f t="shared" si="2"/>
        <v>4.3627323975670151E-12</v>
      </c>
      <c r="H61" s="15"/>
    </row>
    <row r="62" spans="1:8" x14ac:dyDescent="0.25">
      <c r="A62" s="14">
        <v>42479</v>
      </c>
      <c r="B62" s="15" t="s">
        <v>70</v>
      </c>
      <c r="C62" s="15" t="s">
        <v>28</v>
      </c>
      <c r="D62" s="16">
        <v>-45</v>
      </c>
      <c r="E62" s="16">
        <f t="shared" si="0"/>
        <v>64.300000000000438</v>
      </c>
      <c r="F62" s="16">
        <f t="shared" si="1"/>
        <v>19001.48</v>
      </c>
      <c r="G62" s="16">
        <f t="shared" si="2"/>
        <v>4.3627323975670151E-12</v>
      </c>
      <c r="H62" s="15"/>
    </row>
    <row r="63" spans="1:8" x14ac:dyDescent="0.25">
      <c r="A63" s="14">
        <v>42461</v>
      </c>
      <c r="B63" s="15" t="s">
        <v>70</v>
      </c>
      <c r="C63" s="15" t="s">
        <v>17</v>
      </c>
      <c r="D63" s="16">
        <v>-10.65</v>
      </c>
      <c r="E63" s="16">
        <f t="shared" si="0"/>
        <v>109.30000000000044</v>
      </c>
      <c r="F63" s="16">
        <f t="shared" si="1"/>
        <v>19001.48</v>
      </c>
      <c r="G63" s="16">
        <f t="shared" si="2"/>
        <v>4.3627323975670151E-12</v>
      </c>
      <c r="H63" s="15"/>
    </row>
    <row r="64" spans="1:8" x14ac:dyDescent="0.25">
      <c r="A64" s="14">
        <v>42438</v>
      </c>
      <c r="B64" s="15" t="s">
        <v>73</v>
      </c>
      <c r="C64" s="15" t="s">
        <v>29</v>
      </c>
      <c r="D64" s="16">
        <v>-300</v>
      </c>
      <c r="E64" s="16">
        <f t="shared" si="0"/>
        <v>119.95000000000044</v>
      </c>
      <c r="F64" s="16">
        <f t="shared" si="1"/>
        <v>19001.48</v>
      </c>
      <c r="G64" s="16">
        <f t="shared" si="2"/>
        <v>4.3627323975670151E-12</v>
      </c>
      <c r="H64" s="15"/>
    </row>
    <row r="65" spans="1:8" x14ac:dyDescent="0.25">
      <c r="A65" s="14">
        <v>42438</v>
      </c>
      <c r="B65" s="15" t="s">
        <v>70</v>
      </c>
      <c r="C65" s="15" t="s">
        <v>30</v>
      </c>
      <c r="D65" s="16">
        <v>-287.45999999999998</v>
      </c>
      <c r="E65" s="16">
        <f t="shared" si="0"/>
        <v>119.95000000000044</v>
      </c>
      <c r="F65" s="16">
        <f t="shared" si="1"/>
        <v>19301.48</v>
      </c>
      <c r="G65" s="16">
        <f t="shared" si="2"/>
        <v>4.3627323975670151E-12</v>
      </c>
      <c r="H65" s="15"/>
    </row>
    <row r="66" spans="1:8" x14ac:dyDescent="0.25">
      <c r="A66" s="14">
        <v>42438</v>
      </c>
      <c r="B66" s="15" t="s">
        <v>70</v>
      </c>
      <c r="C66" s="15" t="s">
        <v>19</v>
      </c>
      <c r="D66" s="16">
        <v>300</v>
      </c>
      <c r="E66" s="16">
        <f t="shared" ref="E66:E129" si="3">IF(B66="RC",E67+D66,E67)</f>
        <v>407.41000000000042</v>
      </c>
      <c r="F66" s="16">
        <f t="shared" ref="F66:F129" si="4">IF(B66="SPR",F67+D66,F67)</f>
        <v>19301.48</v>
      </c>
      <c r="G66" s="16">
        <f t="shared" ref="G66:G129" si="5">IF(B66="ROP",G67+D66,G67)</f>
        <v>4.3627323975670151E-12</v>
      </c>
      <c r="H66" s="15"/>
    </row>
    <row r="67" spans="1:8" x14ac:dyDescent="0.25">
      <c r="A67" s="14">
        <v>42430</v>
      </c>
      <c r="B67" s="15" t="s">
        <v>70</v>
      </c>
      <c r="C67" s="15" t="s">
        <v>17</v>
      </c>
      <c r="D67" s="16">
        <v>-10.65</v>
      </c>
      <c r="E67" s="16">
        <f t="shared" si="3"/>
        <v>107.41000000000042</v>
      </c>
      <c r="F67" s="16">
        <f t="shared" si="4"/>
        <v>19301.48</v>
      </c>
      <c r="G67" s="16">
        <f t="shared" si="5"/>
        <v>4.3627323975670151E-12</v>
      </c>
      <c r="H67" s="15"/>
    </row>
    <row r="68" spans="1:8" x14ac:dyDescent="0.25">
      <c r="A68" s="14">
        <v>42401</v>
      </c>
      <c r="B68" s="15" t="s">
        <v>70</v>
      </c>
      <c r="C68" s="15" t="s">
        <v>17</v>
      </c>
      <c r="D68" s="16">
        <v>-10.65</v>
      </c>
      <c r="E68" s="16">
        <f t="shared" si="3"/>
        <v>118.06000000000043</v>
      </c>
      <c r="F68" s="16">
        <f t="shared" si="4"/>
        <v>19301.48</v>
      </c>
      <c r="G68" s="16">
        <f t="shared" si="5"/>
        <v>4.3627323975670151E-12</v>
      </c>
      <c r="H68" s="15"/>
    </row>
    <row r="69" spans="1:8" x14ac:dyDescent="0.25">
      <c r="A69" s="14">
        <v>42370</v>
      </c>
      <c r="B69" s="15" t="s">
        <v>73</v>
      </c>
      <c r="C69" s="15" t="s">
        <v>20</v>
      </c>
      <c r="D69" s="16">
        <v>68.02</v>
      </c>
      <c r="E69" s="16">
        <f t="shared" si="3"/>
        <v>128.71000000000043</v>
      </c>
      <c r="F69" s="16">
        <f t="shared" si="4"/>
        <v>19301.48</v>
      </c>
      <c r="G69" s="16">
        <f t="shared" si="5"/>
        <v>4.3627323975670151E-12</v>
      </c>
      <c r="H69" s="15"/>
    </row>
    <row r="70" spans="1:8" x14ac:dyDescent="0.25">
      <c r="A70" s="14">
        <v>42370</v>
      </c>
      <c r="B70" s="15" t="s">
        <v>70</v>
      </c>
      <c r="C70" s="15" t="s">
        <v>17</v>
      </c>
      <c r="D70" s="16">
        <v>-10.35</v>
      </c>
      <c r="E70" s="16">
        <f t="shared" si="3"/>
        <v>128.71000000000043</v>
      </c>
      <c r="F70" s="18">
        <f t="shared" si="4"/>
        <v>19233.46</v>
      </c>
      <c r="G70" s="18">
        <f t="shared" si="5"/>
        <v>4.3627323975670151E-12</v>
      </c>
      <c r="H70" s="15"/>
    </row>
    <row r="71" spans="1:8" x14ac:dyDescent="0.25">
      <c r="A71" s="14">
        <v>42339</v>
      </c>
      <c r="B71" s="15" t="s">
        <v>70</v>
      </c>
      <c r="C71" s="15" t="s">
        <v>17</v>
      </c>
      <c r="D71" s="16">
        <v>-10.35</v>
      </c>
      <c r="E71" s="17">
        <f t="shared" si="3"/>
        <v>139.06000000000043</v>
      </c>
      <c r="F71" s="17">
        <f t="shared" si="4"/>
        <v>19233.46</v>
      </c>
      <c r="G71" s="17">
        <f t="shared" si="5"/>
        <v>4.3627323975670151E-12</v>
      </c>
      <c r="H71" s="17">
        <f>SUM(E71:G71)</f>
        <v>19372.520000000004</v>
      </c>
    </row>
    <row r="72" spans="1:8" x14ac:dyDescent="0.25">
      <c r="A72" s="14">
        <v>42315</v>
      </c>
      <c r="B72" s="15" t="s">
        <v>70</v>
      </c>
      <c r="C72" s="15" t="s">
        <v>17</v>
      </c>
      <c r="D72" s="16">
        <v>-1.86</v>
      </c>
      <c r="E72" s="16">
        <f t="shared" si="3"/>
        <v>149.41000000000042</v>
      </c>
      <c r="F72" s="16">
        <f t="shared" si="4"/>
        <v>19233.46</v>
      </c>
      <c r="G72" s="16">
        <f t="shared" si="5"/>
        <v>4.3627323975670151E-12</v>
      </c>
      <c r="H72" s="15"/>
    </row>
    <row r="73" spans="1:8" x14ac:dyDescent="0.25">
      <c r="A73" s="14">
        <v>42313</v>
      </c>
      <c r="B73" s="15" t="s">
        <v>70</v>
      </c>
      <c r="C73" s="15" t="s">
        <v>17</v>
      </c>
      <c r="D73" s="16">
        <v>-8.49</v>
      </c>
      <c r="E73" s="16">
        <f t="shared" si="3"/>
        <v>151.27000000000044</v>
      </c>
      <c r="F73" s="16">
        <f t="shared" si="4"/>
        <v>19233.46</v>
      </c>
      <c r="G73" s="16">
        <f t="shared" si="5"/>
        <v>4.3627323975670151E-12</v>
      </c>
      <c r="H73" s="15"/>
    </row>
    <row r="74" spans="1:8" x14ac:dyDescent="0.25">
      <c r="A74" s="14">
        <v>42283</v>
      </c>
      <c r="B74" s="15" t="s">
        <v>70</v>
      </c>
      <c r="C74" s="15" t="s">
        <v>17</v>
      </c>
      <c r="D74" s="16">
        <v>-10.35</v>
      </c>
      <c r="E74" s="16">
        <f t="shared" si="3"/>
        <v>159.76000000000045</v>
      </c>
      <c r="F74" s="16">
        <f t="shared" si="4"/>
        <v>19233.46</v>
      </c>
      <c r="G74" s="16">
        <f t="shared" si="5"/>
        <v>4.3627323975670151E-12</v>
      </c>
      <c r="H74" s="15"/>
    </row>
    <row r="75" spans="1:8" x14ac:dyDescent="0.25">
      <c r="A75" s="14">
        <v>42250</v>
      </c>
      <c r="B75" s="15" t="s">
        <v>70</v>
      </c>
      <c r="C75" s="15" t="s">
        <v>17</v>
      </c>
      <c r="D75" s="16">
        <v>-10.35</v>
      </c>
      <c r="E75" s="16">
        <f t="shared" si="3"/>
        <v>170.11000000000044</v>
      </c>
      <c r="F75" s="16">
        <f t="shared" si="4"/>
        <v>19233.46</v>
      </c>
      <c r="G75" s="16">
        <f t="shared" si="5"/>
        <v>4.3627323975670151E-12</v>
      </c>
      <c r="H75" s="15"/>
    </row>
    <row r="76" spans="1:8" x14ac:dyDescent="0.25">
      <c r="A76" s="14">
        <v>42237</v>
      </c>
      <c r="B76" s="15" t="s">
        <v>70</v>
      </c>
      <c r="C76" s="15" t="s">
        <v>31</v>
      </c>
      <c r="D76" s="16">
        <v>68.5</v>
      </c>
      <c r="E76" s="16">
        <f t="shared" si="3"/>
        <v>180.46000000000043</v>
      </c>
      <c r="F76" s="16">
        <f t="shared" si="4"/>
        <v>19233.46</v>
      </c>
      <c r="G76" s="16">
        <f t="shared" si="5"/>
        <v>4.3627323975670151E-12</v>
      </c>
      <c r="H76" s="15"/>
    </row>
    <row r="77" spans="1:8" x14ac:dyDescent="0.25">
      <c r="A77" s="14">
        <v>42237</v>
      </c>
      <c r="B77" s="15" t="s">
        <v>95</v>
      </c>
      <c r="C77" s="15" t="s">
        <v>33</v>
      </c>
      <c r="D77" s="16">
        <v>-68.5</v>
      </c>
      <c r="E77" s="16">
        <f t="shared" si="3"/>
        <v>111.96000000000043</v>
      </c>
      <c r="F77" s="16">
        <f t="shared" si="4"/>
        <v>19233.46</v>
      </c>
      <c r="G77" s="16">
        <f t="shared" si="5"/>
        <v>4.3627323975670151E-12</v>
      </c>
      <c r="H77" s="15"/>
    </row>
    <row r="78" spans="1:8" x14ac:dyDescent="0.25">
      <c r="A78" s="14">
        <v>42237</v>
      </c>
      <c r="B78" s="15" t="s">
        <v>95</v>
      </c>
      <c r="C78" s="15" t="s">
        <v>32</v>
      </c>
      <c r="D78" s="16">
        <v>59.05</v>
      </c>
      <c r="E78" s="16">
        <f t="shared" si="3"/>
        <v>111.96000000000043</v>
      </c>
      <c r="F78" s="16">
        <f t="shared" si="4"/>
        <v>19233.46</v>
      </c>
      <c r="G78" s="16">
        <f t="shared" si="5"/>
        <v>68.500000000004363</v>
      </c>
      <c r="H78" s="15"/>
    </row>
    <row r="79" spans="1:8" x14ac:dyDescent="0.25">
      <c r="A79" s="14">
        <v>42221</v>
      </c>
      <c r="B79" s="15" t="s">
        <v>70</v>
      </c>
      <c r="C79" s="15" t="s">
        <v>17</v>
      </c>
      <c r="D79" s="16">
        <v>-10.35</v>
      </c>
      <c r="E79" s="16">
        <f t="shared" si="3"/>
        <v>111.96000000000043</v>
      </c>
      <c r="F79" s="16">
        <f t="shared" si="4"/>
        <v>19233.46</v>
      </c>
      <c r="G79" s="16">
        <f t="shared" si="5"/>
        <v>9.4500000000043656</v>
      </c>
      <c r="H79" s="15"/>
    </row>
    <row r="80" spans="1:8" x14ac:dyDescent="0.25">
      <c r="A80" s="14">
        <v>42188</v>
      </c>
      <c r="B80" s="15" t="s">
        <v>70</v>
      </c>
      <c r="C80" s="15" t="s">
        <v>17</v>
      </c>
      <c r="D80" s="16">
        <v>-27.71</v>
      </c>
      <c r="E80" s="16">
        <f t="shared" si="3"/>
        <v>122.31000000000043</v>
      </c>
      <c r="F80" s="16">
        <f t="shared" si="4"/>
        <v>19233.46</v>
      </c>
      <c r="G80" s="16">
        <f t="shared" si="5"/>
        <v>9.4500000000043656</v>
      </c>
      <c r="H80" s="15"/>
    </row>
    <row r="81" spans="1:8" x14ac:dyDescent="0.25">
      <c r="A81" s="14">
        <v>42158</v>
      </c>
      <c r="B81" s="15" t="s">
        <v>70</v>
      </c>
      <c r="C81" s="15" t="s">
        <v>34</v>
      </c>
      <c r="D81" s="16">
        <v>-18100</v>
      </c>
      <c r="E81" s="16">
        <f t="shared" si="3"/>
        <v>150.02000000000044</v>
      </c>
      <c r="F81" s="16">
        <f t="shared" si="4"/>
        <v>19233.46</v>
      </c>
      <c r="G81" s="16">
        <f t="shared" si="5"/>
        <v>9.4500000000043656</v>
      </c>
      <c r="H81" s="15"/>
    </row>
    <row r="82" spans="1:8" x14ac:dyDescent="0.25">
      <c r="A82" s="14">
        <v>42158</v>
      </c>
      <c r="B82" s="15" t="s">
        <v>73</v>
      </c>
      <c r="C82" s="15" t="s">
        <v>35</v>
      </c>
      <c r="D82" s="16">
        <v>18100</v>
      </c>
      <c r="E82" s="16">
        <f t="shared" si="3"/>
        <v>18250.02</v>
      </c>
      <c r="F82" s="16">
        <f t="shared" si="4"/>
        <v>19233.46</v>
      </c>
      <c r="G82" s="16">
        <f t="shared" si="5"/>
        <v>9.4500000000043656</v>
      </c>
      <c r="H82" s="15"/>
    </row>
    <row r="83" spans="1:8" x14ac:dyDescent="0.25">
      <c r="A83" s="14">
        <v>42157</v>
      </c>
      <c r="B83" s="15" t="s">
        <v>70</v>
      </c>
      <c r="C83" s="15" t="s">
        <v>36</v>
      </c>
      <c r="D83" s="16">
        <v>18100</v>
      </c>
      <c r="E83" s="16">
        <f t="shared" si="3"/>
        <v>18250.02</v>
      </c>
      <c r="F83" s="16">
        <f t="shared" si="4"/>
        <v>1133.4600000000009</v>
      </c>
      <c r="G83" s="16">
        <f t="shared" si="5"/>
        <v>9.4500000000043656</v>
      </c>
      <c r="H83" s="15"/>
    </row>
    <row r="84" spans="1:8" x14ac:dyDescent="0.25">
      <c r="A84" s="14">
        <v>42157</v>
      </c>
      <c r="B84" s="15" t="s">
        <v>95</v>
      </c>
      <c r="C84" s="15" t="s">
        <v>37</v>
      </c>
      <c r="D84" s="16">
        <v>-18100</v>
      </c>
      <c r="E84" s="16">
        <f t="shared" si="3"/>
        <v>150.02000000000044</v>
      </c>
      <c r="F84" s="16">
        <f t="shared" si="4"/>
        <v>1133.4600000000009</v>
      </c>
      <c r="G84" s="16">
        <f t="shared" si="5"/>
        <v>9.4500000000043656</v>
      </c>
      <c r="H84" s="15"/>
    </row>
    <row r="85" spans="1:8" x14ac:dyDescent="0.25">
      <c r="A85" s="14">
        <v>42150</v>
      </c>
      <c r="B85" s="15" t="s">
        <v>70</v>
      </c>
      <c r="C85" s="15" t="s">
        <v>38</v>
      </c>
      <c r="D85" s="16">
        <v>8400</v>
      </c>
      <c r="E85" s="16">
        <f t="shared" si="3"/>
        <v>150.02000000000044</v>
      </c>
      <c r="F85" s="16">
        <f t="shared" si="4"/>
        <v>1133.4600000000009</v>
      </c>
      <c r="G85" s="16">
        <f t="shared" si="5"/>
        <v>18109.450000000004</v>
      </c>
      <c r="H85" s="15"/>
    </row>
    <row r="86" spans="1:8" x14ac:dyDescent="0.25">
      <c r="A86" s="14">
        <v>42150</v>
      </c>
      <c r="B86" s="15" t="s">
        <v>70</v>
      </c>
      <c r="C86" s="15" t="s">
        <v>39</v>
      </c>
      <c r="D86" s="16">
        <v>-5110.41</v>
      </c>
      <c r="E86" s="16">
        <f t="shared" si="3"/>
        <v>-8249.98</v>
      </c>
      <c r="F86" s="16">
        <f t="shared" si="4"/>
        <v>1133.4600000000009</v>
      </c>
      <c r="G86" s="16">
        <f t="shared" si="5"/>
        <v>18109.450000000004</v>
      </c>
      <c r="H86" s="15"/>
    </row>
    <row r="87" spans="1:8" x14ac:dyDescent="0.25">
      <c r="A87" s="14">
        <v>42150</v>
      </c>
      <c r="B87" s="15" t="s">
        <v>70</v>
      </c>
      <c r="C87" s="15" t="s">
        <v>40</v>
      </c>
      <c r="D87" s="16">
        <v>-5000</v>
      </c>
      <c r="E87" s="16">
        <f t="shared" si="3"/>
        <v>-3139.5699999999988</v>
      </c>
      <c r="F87" s="16">
        <f t="shared" si="4"/>
        <v>1133.4600000000009</v>
      </c>
      <c r="G87" s="16">
        <f t="shared" si="5"/>
        <v>18109.450000000004</v>
      </c>
      <c r="H87" s="15"/>
    </row>
    <row r="88" spans="1:8" x14ac:dyDescent="0.25">
      <c r="A88" s="14">
        <v>42150</v>
      </c>
      <c r="B88" s="15" t="s">
        <v>70</v>
      </c>
      <c r="C88" s="15" t="s">
        <v>41</v>
      </c>
      <c r="D88" s="16">
        <v>-5110.41</v>
      </c>
      <c r="E88" s="16">
        <f t="shared" si="3"/>
        <v>1860.4300000000012</v>
      </c>
      <c r="F88" s="16">
        <f t="shared" si="4"/>
        <v>1133.4600000000009</v>
      </c>
      <c r="G88" s="16">
        <f t="shared" si="5"/>
        <v>18109.450000000004</v>
      </c>
      <c r="H88" s="15"/>
    </row>
    <row r="89" spans="1:8" x14ac:dyDescent="0.25">
      <c r="A89" s="14">
        <v>42150</v>
      </c>
      <c r="B89" s="15" t="s">
        <v>73</v>
      </c>
      <c r="C89" s="15" t="s">
        <v>37</v>
      </c>
      <c r="D89" s="16">
        <v>-8400</v>
      </c>
      <c r="E89" s="16">
        <f t="shared" si="3"/>
        <v>6970.8400000000011</v>
      </c>
      <c r="F89" s="16">
        <f t="shared" si="4"/>
        <v>1133.4600000000009</v>
      </c>
      <c r="G89" s="16">
        <f t="shared" si="5"/>
        <v>18109.450000000004</v>
      </c>
      <c r="H89" s="15"/>
    </row>
    <row r="90" spans="1:8" x14ac:dyDescent="0.25">
      <c r="A90" s="14">
        <v>42095</v>
      </c>
      <c r="B90" s="15" t="s">
        <v>70</v>
      </c>
      <c r="C90" s="15" t="s">
        <v>17</v>
      </c>
      <c r="D90" s="16">
        <v>-27.08</v>
      </c>
      <c r="E90" s="16">
        <f t="shared" si="3"/>
        <v>6970.8400000000011</v>
      </c>
      <c r="F90" s="16">
        <f t="shared" si="4"/>
        <v>9533.4600000000009</v>
      </c>
      <c r="G90" s="16">
        <f t="shared" si="5"/>
        <v>18109.450000000004</v>
      </c>
      <c r="H90" s="15"/>
    </row>
    <row r="91" spans="1:8" x14ac:dyDescent="0.25">
      <c r="A91" s="14">
        <v>42007</v>
      </c>
      <c r="B91" s="15" t="s">
        <v>95</v>
      </c>
      <c r="C91" s="15" t="s">
        <v>42</v>
      </c>
      <c r="D91" s="16">
        <v>218.22</v>
      </c>
      <c r="E91" s="16">
        <f t="shared" si="3"/>
        <v>6997.920000000001</v>
      </c>
      <c r="F91" s="16">
        <f t="shared" si="4"/>
        <v>9533.4600000000009</v>
      </c>
      <c r="G91" s="16">
        <f t="shared" si="5"/>
        <v>18109.450000000004</v>
      </c>
      <c r="H91" s="15"/>
    </row>
    <row r="92" spans="1:8" x14ac:dyDescent="0.25">
      <c r="A92" s="14">
        <v>42005</v>
      </c>
      <c r="B92" s="15" t="s">
        <v>70</v>
      </c>
      <c r="C92" s="15" t="s">
        <v>17</v>
      </c>
      <c r="D92" s="16">
        <v>-25.79</v>
      </c>
      <c r="E92" s="16">
        <f t="shared" si="3"/>
        <v>6997.920000000001</v>
      </c>
      <c r="F92" s="16">
        <f t="shared" si="4"/>
        <v>9533.4600000000009</v>
      </c>
      <c r="G92" s="16">
        <f t="shared" si="5"/>
        <v>17891.230000000003</v>
      </c>
      <c r="H92" s="15"/>
    </row>
    <row r="93" spans="1:8" x14ac:dyDescent="0.25">
      <c r="A93" s="14">
        <v>42005</v>
      </c>
      <c r="B93" s="15" t="s">
        <v>73</v>
      </c>
      <c r="C93" s="15" t="s">
        <v>43</v>
      </c>
      <c r="D93" s="16">
        <v>64.2</v>
      </c>
      <c r="E93" s="16">
        <f t="shared" si="3"/>
        <v>7023.7100000000009</v>
      </c>
      <c r="F93" s="16">
        <f t="shared" si="4"/>
        <v>9533.4600000000009</v>
      </c>
      <c r="G93" s="16">
        <f t="shared" si="5"/>
        <v>17891.230000000003</v>
      </c>
      <c r="H93" s="15"/>
    </row>
    <row r="94" spans="1:8" x14ac:dyDescent="0.25">
      <c r="A94" s="14">
        <v>41948</v>
      </c>
      <c r="B94" s="15" t="s">
        <v>70</v>
      </c>
      <c r="C94" s="15" t="s">
        <v>44</v>
      </c>
      <c r="D94" s="16">
        <v>1332.59</v>
      </c>
      <c r="E94" s="17">
        <f t="shared" si="3"/>
        <v>7023.7100000000009</v>
      </c>
      <c r="F94" s="17">
        <f t="shared" si="4"/>
        <v>9469.26</v>
      </c>
      <c r="G94" s="17">
        <f t="shared" si="5"/>
        <v>17891.230000000003</v>
      </c>
      <c r="H94" s="17">
        <f>SUM(E94:G94)</f>
        <v>34384.200000000004</v>
      </c>
    </row>
    <row r="95" spans="1:8" x14ac:dyDescent="0.25">
      <c r="A95" s="14">
        <v>41913</v>
      </c>
      <c r="B95" s="15" t="s">
        <v>70</v>
      </c>
      <c r="C95" s="15" t="s">
        <v>17</v>
      </c>
      <c r="D95" s="16">
        <v>-26.74</v>
      </c>
      <c r="E95" s="16">
        <f t="shared" si="3"/>
        <v>5691.1200000000008</v>
      </c>
      <c r="F95" s="16">
        <f t="shared" si="4"/>
        <v>9469.26</v>
      </c>
      <c r="G95" s="16">
        <f t="shared" si="5"/>
        <v>17891.230000000003</v>
      </c>
      <c r="H95" s="15"/>
    </row>
    <row r="96" spans="1:8" x14ac:dyDescent="0.25">
      <c r="A96" s="14">
        <v>41890</v>
      </c>
      <c r="B96" s="15" t="s">
        <v>70</v>
      </c>
      <c r="C96" s="15" t="s">
        <v>45</v>
      </c>
      <c r="D96" s="16">
        <v>910.41</v>
      </c>
      <c r="E96" s="16">
        <f t="shared" si="3"/>
        <v>5717.8600000000006</v>
      </c>
      <c r="F96" s="16">
        <f t="shared" si="4"/>
        <v>9469.26</v>
      </c>
      <c r="G96" s="16">
        <f t="shared" si="5"/>
        <v>17891.230000000003</v>
      </c>
      <c r="H96" s="15"/>
    </row>
    <row r="97" spans="1:16" x14ac:dyDescent="0.25">
      <c r="A97" s="14">
        <v>41890</v>
      </c>
      <c r="B97" s="15" t="s">
        <v>70</v>
      </c>
      <c r="C97" s="15" t="s">
        <v>45</v>
      </c>
      <c r="D97" s="16">
        <v>1400</v>
      </c>
      <c r="E97" s="16">
        <f t="shared" si="3"/>
        <v>4807.4500000000007</v>
      </c>
      <c r="F97" s="16">
        <f t="shared" si="4"/>
        <v>9469.26</v>
      </c>
      <c r="G97" s="16">
        <f t="shared" si="5"/>
        <v>17891.230000000003</v>
      </c>
      <c r="H97" s="15"/>
    </row>
    <row r="98" spans="1:16" x14ac:dyDescent="0.25">
      <c r="A98" s="14">
        <v>41890</v>
      </c>
      <c r="B98" s="15" t="s">
        <v>70</v>
      </c>
      <c r="C98" s="15" t="s">
        <v>46</v>
      </c>
      <c r="D98" s="16">
        <v>1110.4100000000001</v>
      </c>
      <c r="E98" s="16">
        <f t="shared" si="3"/>
        <v>3407.4500000000007</v>
      </c>
      <c r="F98" s="16">
        <f t="shared" si="4"/>
        <v>9469.26</v>
      </c>
      <c r="G98" s="16">
        <f t="shared" si="5"/>
        <v>17891.230000000003</v>
      </c>
      <c r="H98" s="15"/>
    </row>
    <row r="99" spans="1:16" x14ac:dyDescent="0.25">
      <c r="A99" s="14">
        <v>41886</v>
      </c>
      <c r="B99" s="15" t="s">
        <v>70</v>
      </c>
      <c r="C99" s="15" t="s">
        <v>47</v>
      </c>
      <c r="D99" s="16">
        <v>800</v>
      </c>
      <c r="E99" s="16">
        <f t="shared" si="3"/>
        <v>2297.0400000000009</v>
      </c>
      <c r="F99" s="16">
        <f t="shared" si="4"/>
        <v>9469.26</v>
      </c>
      <c r="G99" s="16">
        <f t="shared" si="5"/>
        <v>17891.230000000003</v>
      </c>
      <c r="H99" s="15"/>
    </row>
    <row r="100" spans="1:16" x14ac:dyDescent="0.25">
      <c r="A100" s="14">
        <v>41880</v>
      </c>
      <c r="B100" s="15" t="s">
        <v>70</v>
      </c>
      <c r="C100" s="15" t="s">
        <v>47</v>
      </c>
      <c r="D100" s="16">
        <v>1400</v>
      </c>
      <c r="E100" s="16">
        <f t="shared" si="3"/>
        <v>1497.0400000000009</v>
      </c>
      <c r="F100" s="16">
        <f t="shared" si="4"/>
        <v>9469.26</v>
      </c>
      <c r="G100" s="16">
        <f t="shared" si="5"/>
        <v>17891.230000000003</v>
      </c>
      <c r="H100" s="15"/>
    </row>
    <row r="101" spans="1:16" x14ac:dyDescent="0.25">
      <c r="A101" s="14">
        <v>41863</v>
      </c>
      <c r="B101" s="15" t="s">
        <v>70</v>
      </c>
      <c r="C101" s="15" t="s">
        <v>48</v>
      </c>
      <c r="D101" s="16">
        <v>50</v>
      </c>
      <c r="E101" s="16">
        <f t="shared" si="3"/>
        <v>97.040000000000902</v>
      </c>
      <c r="F101" s="16">
        <f t="shared" si="4"/>
        <v>9469.26</v>
      </c>
      <c r="G101" s="16">
        <f t="shared" si="5"/>
        <v>17891.230000000003</v>
      </c>
      <c r="H101" s="15"/>
    </row>
    <row r="102" spans="1:16" x14ac:dyDescent="0.25">
      <c r="A102" s="14">
        <v>41863</v>
      </c>
      <c r="B102" s="15" t="s">
        <v>73</v>
      </c>
      <c r="C102" s="15" t="s">
        <v>49</v>
      </c>
      <c r="D102" s="16">
        <v>-50</v>
      </c>
      <c r="E102" s="16">
        <f t="shared" si="3"/>
        <v>47.040000000000909</v>
      </c>
      <c r="F102" s="16">
        <f t="shared" si="4"/>
        <v>9469.26</v>
      </c>
      <c r="G102" s="16">
        <f t="shared" si="5"/>
        <v>17891.230000000003</v>
      </c>
      <c r="H102" s="15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14">
        <v>41821</v>
      </c>
      <c r="B103" s="15" t="s">
        <v>70</v>
      </c>
      <c r="C103" s="15" t="s">
        <v>17</v>
      </c>
      <c r="D103" s="16">
        <v>-25.57</v>
      </c>
      <c r="E103" s="16">
        <f t="shared" si="3"/>
        <v>47.040000000000909</v>
      </c>
      <c r="F103" s="16">
        <f t="shared" si="4"/>
        <v>9519.26</v>
      </c>
      <c r="G103" s="16">
        <f t="shared" si="5"/>
        <v>17891.230000000003</v>
      </c>
      <c r="H103" s="15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14">
        <v>41754</v>
      </c>
      <c r="B104" s="15" t="s">
        <v>70</v>
      </c>
      <c r="C104" s="15" t="s">
        <v>50</v>
      </c>
      <c r="D104" s="16">
        <v>100</v>
      </c>
      <c r="E104" s="16">
        <f t="shared" si="3"/>
        <v>72.610000000000909</v>
      </c>
      <c r="F104" s="16">
        <f t="shared" si="4"/>
        <v>9519.26</v>
      </c>
      <c r="G104" s="16">
        <f t="shared" si="5"/>
        <v>17891.230000000003</v>
      </c>
      <c r="H104" s="15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4">
        <v>41754</v>
      </c>
      <c r="B105" s="15" t="s">
        <v>70</v>
      </c>
      <c r="C105" s="15" t="s">
        <v>51</v>
      </c>
      <c r="D105" s="16">
        <v>-100</v>
      </c>
      <c r="E105" s="16">
        <f t="shared" si="3"/>
        <v>-27.389999999999091</v>
      </c>
      <c r="F105" s="16">
        <f t="shared" si="4"/>
        <v>9519.26</v>
      </c>
      <c r="G105" s="16">
        <f t="shared" si="5"/>
        <v>17891.230000000003</v>
      </c>
      <c r="H105" s="15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4">
        <v>41730</v>
      </c>
      <c r="B106" s="15" t="s">
        <v>70</v>
      </c>
      <c r="C106" s="15" t="s">
        <v>17</v>
      </c>
      <c r="D106" s="16">
        <v>-25.64</v>
      </c>
      <c r="E106" s="16">
        <f t="shared" si="3"/>
        <v>72.610000000000909</v>
      </c>
      <c r="F106" s="16">
        <f t="shared" si="4"/>
        <v>9519.26</v>
      </c>
      <c r="G106" s="16">
        <f t="shared" si="5"/>
        <v>17891.230000000003</v>
      </c>
      <c r="H106" s="15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14">
        <v>41687</v>
      </c>
      <c r="B107" s="15" t="s">
        <v>70</v>
      </c>
      <c r="C107" s="15" t="s">
        <v>52</v>
      </c>
      <c r="D107" s="16">
        <v>-6750</v>
      </c>
      <c r="E107" s="16">
        <f t="shared" si="3"/>
        <v>98.250000000000909</v>
      </c>
      <c r="F107" s="16">
        <f t="shared" si="4"/>
        <v>9519.26</v>
      </c>
      <c r="G107" s="16">
        <f t="shared" si="5"/>
        <v>17891.230000000003</v>
      </c>
      <c r="H107" s="15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14">
        <v>41687</v>
      </c>
      <c r="B108" s="15" t="s">
        <v>73</v>
      </c>
      <c r="C108" s="15" t="s">
        <v>53</v>
      </c>
      <c r="D108" s="16">
        <v>6750</v>
      </c>
      <c r="E108" s="16">
        <f t="shared" si="3"/>
        <v>6848.2500000000009</v>
      </c>
      <c r="F108" s="16">
        <f t="shared" si="4"/>
        <v>9519.26</v>
      </c>
      <c r="G108" s="16">
        <f t="shared" si="5"/>
        <v>17891.230000000003</v>
      </c>
      <c r="H108" s="15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14">
        <v>41643</v>
      </c>
      <c r="B109" s="15" t="s">
        <v>95</v>
      </c>
      <c r="C109" s="15" t="s">
        <v>54</v>
      </c>
      <c r="D109" s="16">
        <v>191.93</v>
      </c>
      <c r="E109" s="16">
        <f t="shared" si="3"/>
        <v>6848.2500000000009</v>
      </c>
      <c r="F109" s="16">
        <f t="shared" si="4"/>
        <v>2769.26</v>
      </c>
      <c r="G109" s="16">
        <f t="shared" si="5"/>
        <v>17891.230000000003</v>
      </c>
      <c r="H109" s="15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14">
        <v>41640</v>
      </c>
      <c r="B110" s="15" t="s">
        <v>70</v>
      </c>
      <c r="C110" s="15" t="s">
        <v>17</v>
      </c>
      <c r="D110" s="16">
        <v>-23.53</v>
      </c>
      <c r="E110" s="16">
        <f t="shared" si="3"/>
        <v>6848.2500000000009</v>
      </c>
      <c r="F110" s="16">
        <f t="shared" si="4"/>
        <v>2769.26</v>
      </c>
      <c r="G110" s="16">
        <f t="shared" si="5"/>
        <v>17699.300000000003</v>
      </c>
      <c r="H110" s="15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14">
        <v>41640</v>
      </c>
      <c r="B111" s="15" t="s">
        <v>73</v>
      </c>
      <c r="C111" s="15" t="s">
        <v>17</v>
      </c>
      <c r="D111" s="16">
        <v>19.260000000000002</v>
      </c>
      <c r="E111" s="16">
        <f t="shared" si="3"/>
        <v>6871.7800000000007</v>
      </c>
      <c r="F111" s="16">
        <f t="shared" si="4"/>
        <v>2769.26</v>
      </c>
      <c r="G111" s="16">
        <f t="shared" si="5"/>
        <v>17699.300000000003</v>
      </c>
      <c r="H111" s="15"/>
      <c r="I111" s="21"/>
      <c r="J111" s="21"/>
      <c r="K111" s="21"/>
      <c r="L111" s="21"/>
      <c r="M111" s="21"/>
      <c r="N111" s="2"/>
      <c r="O111" s="2"/>
      <c r="P111" s="2"/>
    </row>
    <row r="112" spans="1:16" x14ac:dyDescent="0.25">
      <c r="A112" s="14">
        <v>41625</v>
      </c>
      <c r="B112" s="15" t="s">
        <v>70</v>
      </c>
      <c r="C112" s="15" t="s">
        <v>55</v>
      </c>
      <c r="D112" s="16">
        <v>1400</v>
      </c>
      <c r="E112" s="17">
        <f t="shared" si="3"/>
        <v>6871.7800000000007</v>
      </c>
      <c r="F112" s="17">
        <f t="shared" si="4"/>
        <v>2750</v>
      </c>
      <c r="G112" s="17">
        <f t="shared" si="5"/>
        <v>17699.300000000003</v>
      </c>
      <c r="H112" s="17">
        <f>SUM(E112:G112)</f>
        <v>27321.08</v>
      </c>
      <c r="I112" s="21"/>
      <c r="J112" s="21"/>
      <c r="K112" s="21"/>
      <c r="L112" s="21"/>
      <c r="M112" s="21"/>
      <c r="N112" s="2"/>
      <c r="O112" s="2"/>
      <c r="P112" s="2"/>
    </row>
    <row r="113" spans="1:16" x14ac:dyDescent="0.25">
      <c r="A113" s="14">
        <v>41548</v>
      </c>
      <c r="B113" s="15" t="s">
        <v>70</v>
      </c>
      <c r="C113" s="15" t="s">
        <v>17</v>
      </c>
      <c r="D113" s="16">
        <v>-20.74</v>
      </c>
      <c r="E113" s="16">
        <f t="shared" si="3"/>
        <v>5471.7800000000007</v>
      </c>
      <c r="F113" s="16">
        <f t="shared" si="4"/>
        <v>2750</v>
      </c>
      <c r="G113" s="16">
        <f t="shared" si="5"/>
        <v>17699.300000000003</v>
      </c>
      <c r="H113" s="15"/>
      <c r="I113" s="21"/>
      <c r="J113" s="21"/>
      <c r="K113" s="21"/>
      <c r="L113" s="21"/>
      <c r="M113" s="21"/>
      <c r="N113" s="2"/>
      <c r="O113" s="2"/>
      <c r="P113" s="2"/>
    </row>
    <row r="114" spans="1:16" x14ac:dyDescent="0.25">
      <c r="A114" s="14">
        <v>41500</v>
      </c>
      <c r="B114" s="15" t="s">
        <v>70</v>
      </c>
      <c r="C114" s="15" t="s">
        <v>56</v>
      </c>
      <c r="D114" s="16">
        <v>4000</v>
      </c>
      <c r="E114" s="16">
        <f t="shared" si="3"/>
        <v>5492.52</v>
      </c>
      <c r="F114" s="16">
        <f t="shared" si="4"/>
        <v>2750</v>
      </c>
      <c r="G114" s="16">
        <f t="shared" si="5"/>
        <v>17699.300000000003</v>
      </c>
      <c r="H114" s="15"/>
      <c r="I114" s="21"/>
      <c r="J114" s="21"/>
      <c r="K114" s="21"/>
      <c r="L114" s="21"/>
      <c r="M114" s="21"/>
      <c r="N114" s="2"/>
      <c r="O114" s="2"/>
      <c r="P114" s="2"/>
    </row>
    <row r="115" spans="1:16" x14ac:dyDescent="0.25">
      <c r="A115" s="14">
        <v>41498</v>
      </c>
      <c r="B115" s="15" t="s">
        <v>70</v>
      </c>
      <c r="C115" s="15" t="s">
        <v>57</v>
      </c>
      <c r="D115" s="16">
        <v>1400</v>
      </c>
      <c r="E115" s="16">
        <f t="shared" si="3"/>
        <v>1492.52</v>
      </c>
      <c r="F115" s="16">
        <f t="shared" si="4"/>
        <v>2750</v>
      </c>
      <c r="G115" s="16">
        <f t="shared" si="5"/>
        <v>17699.300000000003</v>
      </c>
      <c r="H115" s="15"/>
      <c r="I115" s="21"/>
      <c r="J115" s="21"/>
      <c r="K115" s="21"/>
      <c r="L115" s="21"/>
      <c r="M115" s="21"/>
      <c r="N115" s="2"/>
      <c r="O115" s="2"/>
      <c r="P115" s="2"/>
    </row>
    <row r="116" spans="1:16" x14ac:dyDescent="0.25">
      <c r="A116" s="14">
        <v>41456</v>
      </c>
      <c r="B116" s="15" t="s">
        <v>70</v>
      </c>
      <c r="C116" s="15" t="s">
        <v>17</v>
      </c>
      <c r="D116" s="16">
        <v>-30.42</v>
      </c>
      <c r="E116" s="16">
        <f t="shared" si="3"/>
        <v>92.520000000000053</v>
      </c>
      <c r="F116" s="16">
        <f t="shared" si="4"/>
        <v>2750</v>
      </c>
      <c r="G116" s="16">
        <f t="shared" si="5"/>
        <v>17699.300000000003</v>
      </c>
      <c r="H116" s="15"/>
      <c r="I116" s="21"/>
      <c r="J116" s="21"/>
      <c r="K116" s="21"/>
      <c r="L116" s="21"/>
      <c r="M116" s="21"/>
      <c r="N116" s="2"/>
      <c r="O116" s="2"/>
      <c r="P116" s="2"/>
    </row>
    <row r="117" spans="1:16" x14ac:dyDescent="0.25">
      <c r="A117" s="14">
        <v>41382</v>
      </c>
      <c r="B117" s="15" t="s">
        <v>70</v>
      </c>
      <c r="C117" s="15" t="s">
        <v>52</v>
      </c>
      <c r="D117" s="16">
        <v>-2850</v>
      </c>
      <c r="E117" s="16">
        <f t="shared" si="3"/>
        <v>122.94000000000005</v>
      </c>
      <c r="F117" s="16">
        <f t="shared" si="4"/>
        <v>2750</v>
      </c>
      <c r="G117" s="16">
        <f t="shared" si="5"/>
        <v>17699.300000000003</v>
      </c>
      <c r="H117" s="15"/>
      <c r="I117" s="21"/>
      <c r="J117" s="21"/>
      <c r="K117" s="21"/>
      <c r="L117" s="21"/>
      <c r="M117" s="21"/>
      <c r="N117" s="2"/>
      <c r="O117" s="2"/>
      <c r="P117" s="2"/>
    </row>
    <row r="118" spans="1:16" x14ac:dyDescent="0.25">
      <c r="A118" s="14">
        <v>41382</v>
      </c>
      <c r="B118" s="15" t="s">
        <v>73</v>
      </c>
      <c r="C118" s="15" t="s">
        <v>53</v>
      </c>
      <c r="D118" s="16">
        <v>2850</v>
      </c>
      <c r="E118" s="16">
        <f t="shared" si="3"/>
        <v>2972.94</v>
      </c>
      <c r="F118" s="16">
        <f t="shared" si="4"/>
        <v>2750</v>
      </c>
      <c r="G118" s="16">
        <f t="shared" si="5"/>
        <v>17699.300000000003</v>
      </c>
      <c r="H118" s="15"/>
      <c r="I118" s="21"/>
      <c r="J118" s="21"/>
      <c r="K118" s="21"/>
      <c r="L118" s="21"/>
      <c r="M118" s="21"/>
      <c r="N118" s="2"/>
      <c r="O118" s="2"/>
      <c r="P118" s="2"/>
    </row>
    <row r="119" spans="1:16" x14ac:dyDescent="0.25">
      <c r="A119" s="14">
        <v>41382</v>
      </c>
      <c r="B119" s="15" t="s">
        <v>73</v>
      </c>
      <c r="C119" s="15" t="s">
        <v>58</v>
      </c>
      <c r="D119" s="16">
        <v>-100</v>
      </c>
      <c r="E119" s="16">
        <f t="shared" si="3"/>
        <v>2972.94</v>
      </c>
      <c r="F119" s="16">
        <f t="shared" si="4"/>
        <v>-100</v>
      </c>
      <c r="G119" s="16">
        <f t="shared" si="5"/>
        <v>17699.300000000003</v>
      </c>
      <c r="H119" s="15"/>
      <c r="I119" s="21"/>
      <c r="J119" s="21"/>
      <c r="K119" s="21"/>
      <c r="L119" s="21"/>
      <c r="M119" s="21"/>
      <c r="N119" s="2"/>
      <c r="O119" s="2"/>
      <c r="P119" s="2"/>
    </row>
    <row r="120" spans="1:16" x14ac:dyDescent="0.25">
      <c r="A120" s="14">
        <v>41380</v>
      </c>
      <c r="B120" s="15" t="s">
        <v>70</v>
      </c>
      <c r="C120" s="15" t="s">
        <v>17</v>
      </c>
      <c r="D120" s="16">
        <v>-28.03</v>
      </c>
      <c r="E120" s="16">
        <f t="shared" si="3"/>
        <v>2972.94</v>
      </c>
      <c r="F120" s="16">
        <f t="shared" si="4"/>
        <v>0</v>
      </c>
      <c r="G120" s="16">
        <f t="shared" si="5"/>
        <v>17699.300000000003</v>
      </c>
      <c r="H120" s="15"/>
      <c r="I120" s="21"/>
      <c r="J120" s="21"/>
      <c r="K120" s="21"/>
      <c r="L120" s="21"/>
      <c r="M120" s="21"/>
      <c r="N120" s="2"/>
      <c r="O120" s="2"/>
      <c r="P120" s="2"/>
    </row>
    <row r="121" spans="1:16" x14ac:dyDescent="0.25">
      <c r="A121" s="14">
        <v>41362</v>
      </c>
      <c r="B121" s="15" t="s">
        <v>95</v>
      </c>
      <c r="C121" s="15" t="s">
        <v>59</v>
      </c>
      <c r="D121" s="16">
        <v>61.71</v>
      </c>
      <c r="E121" s="16">
        <f t="shared" si="3"/>
        <v>3000.9700000000003</v>
      </c>
      <c r="F121" s="16">
        <f t="shared" si="4"/>
        <v>0</v>
      </c>
      <c r="G121" s="16">
        <f t="shared" si="5"/>
        <v>17699.300000000003</v>
      </c>
      <c r="H121" s="15"/>
      <c r="I121" s="21"/>
      <c r="J121" s="21"/>
      <c r="K121" s="21"/>
      <c r="L121" s="21"/>
      <c r="M121" s="21"/>
      <c r="N121" s="2"/>
      <c r="O121" s="2"/>
      <c r="P121" s="2"/>
    </row>
    <row r="122" spans="1:16" x14ac:dyDescent="0.25">
      <c r="A122" s="14">
        <v>41323</v>
      </c>
      <c r="B122" s="15" t="s">
        <v>70</v>
      </c>
      <c r="C122" s="15" t="s">
        <v>60</v>
      </c>
      <c r="D122" s="16">
        <v>1500</v>
      </c>
      <c r="E122" s="16">
        <f t="shared" si="3"/>
        <v>3000.9700000000003</v>
      </c>
      <c r="F122" s="16">
        <f t="shared" si="4"/>
        <v>0</v>
      </c>
      <c r="G122" s="16">
        <f t="shared" si="5"/>
        <v>17637.590000000004</v>
      </c>
      <c r="H122" s="15"/>
      <c r="I122" s="21"/>
      <c r="J122" s="21"/>
      <c r="K122" s="21"/>
      <c r="L122" s="21"/>
      <c r="M122" s="21"/>
      <c r="N122" s="2"/>
      <c r="O122" s="2"/>
      <c r="P122" s="2"/>
    </row>
    <row r="123" spans="1:16" x14ac:dyDescent="0.25">
      <c r="A123" s="14">
        <v>41290</v>
      </c>
      <c r="B123" s="15" t="s">
        <v>70</v>
      </c>
      <c r="C123" s="15" t="s">
        <v>17</v>
      </c>
      <c r="D123" s="16">
        <v>-27.8</v>
      </c>
      <c r="E123" s="16">
        <f t="shared" si="3"/>
        <v>1500.97</v>
      </c>
      <c r="F123" s="16">
        <f t="shared" si="4"/>
        <v>0</v>
      </c>
      <c r="G123" s="16">
        <f t="shared" si="5"/>
        <v>17637.590000000004</v>
      </c>
      <c r="H123" s="15"/>
      <c r="I123" s="21"/>
      <c r="J123" s="21"/>
      <c r="K123" s="21"/>
      <c r="L123" s="21"/>
      <c r="M123" s="21"/>
      <c r="N123" s="2"/>
      <c r="O123" s="2"/>
      <c r="P123" s="2"/>
    </row>
    <row r="124" spans="1:16" x14ac:dyDescent="0.25">
      <c r="A124" s="14">
        <v>41275</v>
      </c>
      <c r="B124" s="15" t="s">
        <v>95</v>
      </c>
      <c r="C124" s="15" t="s">
        <v>61</v>
      </c>
      <c r="D124" s="16">
        <v>297.86</v>
      </c>
      <c r="E124" s="16">
        <f t="shared" si="3"/>
        <v>1528.77</v>
      </c>
      <c r="F124" s="16">
        <f t="shared" si="4"/>
        <v>0</v>
      </c>
      <c r="G124" s="16">
        <f t="shared" si="5"/>
        <v>17637.590000000004</v>
      </c>
      <c r="H124" s="15"/>
      <c r="I124" s="21"/>
      <c r="J124" s="21"/>
      <c r="K124" s="21"/>
      <c r="L124" s="21"/>
      <c r="M124" s="21"/>
      <c r="N124" s="2"/>
      <c r="O124" s="2"/>
      <c r="P124" s="2"/>
    </row>
    <row r="125" spans="1:16" x14ac:dyDescent="0.25">
      <c r="A125" s="14">
        <v>41198</v>
      </c>
      <c r="B125" s="15" t="s">
        <v>70</v>
      </c>
      <c r="C125" s="15" t="s">
        <v>17</v>
      </c>
      <c r="D125" s="16">
        <v>-26.3</v>
      </c>
      <c r="E125" s="17">
        <f t="shared" si="3"/>
        <v>1528.77</v>
      </c>
      <c r="F125" s="17">
        <f t="shared" si="4"/>
        <v>0</v>
      </c>
      <c r="G125" s="17">
        <f t="shared" si="5"/>
        <v>17339.730000000003</v>
      </c>
      <c r="H125" s="17">
        <f>SUM(E125:G125)</f>
        <v>18868.500000000004</v>
      </c>
      <c r="I125" s="21"/>
      <c r="J125" s="21"/>
      <c r="K125" s="21"/>
      <c r="L125" s="21"/>
      <c r="M125" s="21"/>
      <c r="N125" s="2"/>
      <c r="O125" s="2"/>
      <c r="P125" s="2"/>
    </row>
    <row r="126" spans="1:16" x14ac:dyDescent="0.25">
      <c r="A126" s="14">
        <v>41198</v>
      </c>
      <c r="B126" s="15" t="s">
        <v>70</v>
      </c>
      <c r="C126" s="15" t="s">
        <v>60</v>
      </c>
      <c r="D126" s="16">
        <v>1500</v>
      </c>
      <c r="E126" s="16">
        <f t="shared" si="3"/>
        <v>1555.07</v>
      </c>
      <c r="F126" s="16">
        <f t="shared" si="4"/>
        <v>0</v>
      </c>
      <c r="G126" s="16">
        <f t="shared" si="5"/>
        <v>17339.730000000003</v>
      </c>
      <c r="H126" s="15"/>
      <c r="I126" s="21"/>
      <c r="J126" s="21"/>
      <c r="K126" s="21"/>
      <c r="L126" s="21"/>
      <c r="M126" s="21"/>
      <c r="N126" s="2"/>
      <c r="O126" s="2"/>
      <c r="P126" s="2"/>
    </row>
    <row r="127" spans="1:16" x14ac:dyDescent="0.25">
      <c r="A127" s="14">
        <v>41099</v>
      </c>
      <c r="B127" s="15" t="s">
        <v>95</v>
      </c>
      <c r="C127" s="15" t="s">
        <v>62</v>
      </c>
      <c r="D127" s="16">
        <v>-125</v>
      </c>
      <c r="E127" s="16">
        <f t="shared" si="3"/>
        <v>55.069999999999993</v>
      </c>
      <c r="F127" s="16">
        <f t="shared" si="4"/>
        <v>0</v>
      </c>
      <c r="G127" s="16">
        <f t="shared" si="5"/>
        <v>17339.730000000003</v>
      </c>
      <c r="H127" s="15"/>
      <c r="I127" s="21"/>
      <c r="J127" s="21"/>
      <c r="K127" s="21"/>
      <c r="L127" s="21"/>
      <c r="M127" s="21"/>
      <c r="N127" s="2"/>
      <c r="O127" s="2"/>
      <c r="P127" s="2"/>
    </row>
    <row r="128" spans="1:16" x14ac:dyDescent="0.25">
      <c r="A128" s="14">
        <v>41084</v>
      </c>
      <c r="B128" s="15" t="s">
        <v>70</v>
      </c>
      <c r="C128" s="15" t="s">
        <v>63</v>
      </c>
      <c r="D128" s="16">
        <v>-100</v>
      </c>
      <c r="E128" s="16">
        <f t="shared" si="3"/>
        <v>55.069999999999993</v>
      </c>
      <c r="F128" s="16">
        <f t="shared" si="4"/>
        <v>0</v>
      </c>
      <c r="G128" s="16">
        <f t="shared" si="5"/>
        <v>17464.730000000003</v>
      </c>
      <c r="H128" s="15"/>
      <c r="I128" s="21"/>
      <c r="J128" s="21"/>
      <c r="K128" s="21"/>
      <c r="L128" s="21"/>
      <c r="M128" s="21"/>
      <c r="N128" s="2"/>
      <c r="O128" s="2"/>
      <c r="P128" s="2"/>
    </row>
    <row r="129" spans="1:16" x14ac:dyDescent="0.25">
      <c r="A129" s="14">
        <v>41084</v>
      </c>
      <c r="B129" s="15" t="s">
        <v>70</v>
      </c>
      <c r="C129" s="15" t="s">
        <v>17</v>
      </c>
      <c r="D129" s="16">
        <v>-27.57</v>
      </c>
      <c r="E129" s="16">
        <f t="shared" si="3"/>
        <v>155.07</v>
      </c>
      <c r="F129" s="16">
        <f t="shared" si="4"/>
        <v>0</v>
      </c>
      <c r="G129" s="16">
        <f t="shared" si="5"/>
        <v>17464.730000000003</v>
      </c>
      <c r="H129" s="15"/>
      <c r="I129" s="21"/>
      <c r="J129" s="21"/>
      <c r="K129" s="21"/>
      <c r="L129" s="21"/>
      <c r="M129" s="21"/>
      <c r="N129" s="2"/>
      <c r="O129" s="2"/>
      <c r="P129" s="2"/>
    </row>
    <row r="130" spans="1:16" x14ac:dyDescent="0.25">
      <c r="A130" s="14">
        <v>41084</v>
      </c>
      <c r="B130" s="15" t="s">
        <v>70</v>
      </c>
      <c r="C130" s="15" t="s">
        <v>64</v>
      </c>
      <c r="D130" s="16">
        <v>125</v>
      </c>
      <c r="E130" s="16">
        <f t="shared" ref="E130:E135" si="6">IF(B130="RC",E131+D130,E131)</f>
        <v>182.64</v>
      </c>
      <c r="F130" s="16">
        <f t="shared" ref="F130:F135" si="7">IF(B130="SPR",F131+D130,F131)</f>
        <v>0</v>
      </c>
      <c r="G130" s="16">
        <f t="shared" ref="G130:G135" si="8">IF(B130="ROP",G131+D130,G131)</f>
        <v>17464.730000000003</v>
      </c>
      <c r="H130" s="15"/>
      <c r="I130" s="21"/>
      <c r="J130" s="21"/>
      <c r="K130" s="21"/>
      <c r="L130" s="21"/>
      <c r="M130" s="21"/>
      <c r="N130" s="2"/>
      <c r="O130" s="2"/>
      <c r="P130" s="2"/>
    </row>
    <row r="131" spans="1:16" x14ac:dyDescent="0.25">
      <c r="A131" s="14">
        <v>41058</v>
      </c>
      <c r="B131" s="15" t="s">
        <v>70</v>
      </c>
      <c r="C131" s="15" t="s">
        <v>65</v>
      </c>
      <c r="D131" s="16">
        <v>100</v>
      </c>
      <c r="E131" s="16">
        <f t="shared" si="6"/>
        <v>57.64</v>
      </c>
      <c r="F131" s="16">
        <f t="shared" si="7"/>
        <v>0</v>
      </c>
      <c r="G131" s="16">
        <f t="shared" si="8"/>
        <v>17464.730000000003</v>
      </c>
      <c r="H131" s="15"/>
      <c r="I131" s="21"/>
      <c r="J131" s="21"/>
      <c r="K131" s="21"/>
      <c r="L131" s="21"/>
      <c r="M131" s="21"/>
      <c r="N131" s="2"/>
      <c r="O131" s="2"/>
      <c r="P131" s="2"/>
    </row>
    <row r="132" spans="1:16" x14ac:dyDescent="0.25">
      <c r="A132" s="14">
        <v>41058</v>
      </c>
      <c r="B132" s="15" t="s">
        <v>70</v>
      </c>
      <c r="C132" s="15" t="s">
        <v>66</v>
      </c>
      <c r="D132" s="16">
        <v>-24.08</v>
      </c>
      <c r="E132" s="16">
        <f t="shared" si="6"/>
        <v>-42.36</v>
      </c>
      <c r="F132" s="16">
        <f t="shared" si="7"/>
        <v>0</v>
      </c>
      <c r="G132" s="16">
        <f t="shared" si="8"/>
        <v>17464.730000000003</v>
      </c>
      <c r="H132" s="15"/>
      <c r="I132" s="21"/>
      <c r="J132" s="21"/>
      <c r="K132" s="21"/>
      <c r="L132" s="21"/>
      <c r="M132" s="21"/>
      <c r="N132" s="2"/>
      <c r="O132" s="2"/>
      <c r="P132" s="2"/>
    </row>
    <row r="133" spans="1:16" x14ac:dyDescent="0.25">
      <c r="A133" s="14">
        <v>41016</v>
      </c>
      <c r="B133" s="15" t="s">
        <v>70</v>
      </c>
      <c r="C133" s="15" t="s">
        <v>17</v>
      </c>
      <c r="D133" s="16">
        <v>-26.27</v>
      </c>
      <c r="E133" s="16">
        <f t="shared" si="6"/>
        <v>-18.28</v>
      </c>
      <c r="F133" s="16">
        <f t="shared" si="7"/>
        <v>0</v>
      </c>
      <c r="G133" s="16">
        <f t="shared" si="8"/>
        <v>17464.730000000003</v>
      </c>
      <c r="H133" s="15"/>
      <c r="I133" s="21"/>
      <c r="J133" s="21"/>
      <c r="K133" s="21"/>
      <c r="L133" s="21"/>
      <c r="M133" s="21"/>
      <c r="N133" s="2"/>
      <c r="O133" s="2"/>
      <c r="P133" s="2"/>
    </row>
    <row r="134" spans="1:16" x14ac:dyDescent="0.25">
      <c r="A134" s="14">
        <v>40932</v>
      </c>
      <c r="B134" s="15" t="s">
        <v>70</v>
      </c>
      <c r="C134" s="15" t="s">
        <v>17</v>
      </c>
      <c r="D134" s="16">
        <v>-26.26</v>
      </c>
      <c r="E134" s="16">
        <f t="shared" si="6"/>
        <v>7.9899999999999984</v>
      </c>
      <c r="F134" s="16">
        <f t="shared" si="7"/>
        <v>0</v>
      </c>
      <c r="G134" s="16">
        <f t="shared" si="8"/>
        <v>17464.730000000003</v>
      </c>
      <c r="H134" s="15"/>
      <c r="I134" s="21"/>
      <c r="J134" s="21"/>
      <c r="K134" s="21"/>
      <c r="L134" s="21"/>
      <c r="M134" s="21"/>
      <c r="N134" s="2"/>
      <c r="O134" s="2"/>
      <c r="P134" s="2"/>
    </row>
    <row r="135" spans="1:16" x14ac:dyDescent="0.25">
      <c r="A135" s="14">
        <v>40909</v>
      </c>
      <c r="B135" s="15" t="s">
        <v>95</v>
      </c>
      <c r="C135" s="15" t="s">
        <v>67</v>
      </c>
      <c r="D135" s="16">
        <v>296.14999999999998</v>
      </c>
      <c r="E135" s="16">
        <f t="shared" si="6"/>
        <v>34.25</v>
      </c>
      <c r="F135" s="16">
        <f t="shared" si="7"/>
        <v>0</v>
      </c>
      <c r="G135" s="16">
        <f t="shared" si="8"/>
        <v>17464.730000000003</v>
      </c>
      <c r="H135" s="15"/>
      <c r="I135" s="21"/>
      <c r="J135" s="21"/>
      <c r="K135" s="21"/>
      <c r="L135" s="21"/>
      <c r="M135" s="21"/>
      <c r="N135" s="2"/>
      <c r="O135" s="2"/>
      <c r="P135" s="2"/>
    </row>
    <row r="136" spans="1:16" x14ac:dyDescent="0.25">
      <c r="A136" s="14"/>
      <c r="B136" s="15"/>
      <c r="C136" s="15"/>
      <c r="D136" s="16"/>
      <c r="E136" s="17">
        <v>34.25</v>
      </c>
      <c r="F136" s="17">
        <v>0</v>
      </c>
      <c r="G136" s="17">
        <v>17168.580000000002</v>
      </c>
      <c r="H136" s="17">
        <f>SUM(E136:G136)</f>
        <v>17202.830000000002</v>
      </c>
      <c r="I136" s="21"/>
      <c r="J136" s="21"/>
      <c r="K136" s="21"/>
      <c r="L136" s="21"/>
      <c r="M136" s="21"/>
      <c r="N136" s="2"/>
      <c r="O136" s="2"/>
      <c r="P136" s="2"/>
    </row>
    <row r="137" spans="1:16" x14ac:dyDescent="0.25">
      <c r="A137" s="19"/>
      <c r="B137" s="2"/>
      <c r="C137" s="2"/>
      <c r="D137" s="20"/>
      <c r="E137" s="20"/>
      <c r="F137" s="20"/>
      <c r="G137" s="20"/>
      <c r="H137" s="21"/>
      <c r="I137" s="21"/>
      <c r="J137" s="21"/>
      <c r="K137" s="21"/>
      <c r="L137" s="21"/>
      <c r="M137" s="21"/>
      <c r="N137" s="2"/>
      <c r="O137" s="2"/>
      <c r="P137" s="2"/>
    </row>
    <row r="138" spans="1:16" x14ac:dyDescent="0.25">
      <c r="A138" s="19"/>
      <c r="B138" s="2"/>
      <c r="C138" s="2"/>
      <c r="D138" s="20"/>
      <c r="E138" s="20"/>
      <c r="F138" s="20"/>
      <c r="G138" s="20"/>
      <c r="H138" s="20"/>
      <c r="I138" s="21"/>
      <c r="J138" s="21"/>
      <c r="K138" s="21"/>
      <c r="L138" s="21"/>
      <c r="M138" s="21"/>
      <c r="N138" s="2"/>
      <c r="O138" s="2"/>
      <c r="P138" s="2"/>
    </row>
    <row r="139" spans="1:16" x14ac:dyDescent="0.25">
      <c r="A139" s="2"/>
      <c r="B139" s="2"/>
      <c r="C139" s="2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"/>
      <c r="O139" s="2"/>
      <c r="P139" s="2"/>
    </row>
    <row r="140" spans="1:16" x14ac:dyDescent="0.25">
      <c r="A140" s="2"/>
      <c r="B140" s="2"/>
      <c r="C140" s="2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"/>
      <c r="O140" s="2"/>
      <c r="P140" s="2"/>
    </row>
    <row r="141" spans="1:16" x14ac:dyDescent="0.25">
      <c r="A141" s="2"/>
      <c r="B141" s="2"/>
      <c r="C141" s="2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"/>
      <c r="O141" s="2"/>
      <c r="P141" s="2"/>
    </row>
    <row r="142" spans="1:16" x14ac:dyDescent="0.25">
      <c r="A142" s="2"/>
      <c r="B142" s="2"/>
      <c r="C142" s="2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"/>
      <c r="O142" s="2"/>
      <c r="P142" s="2"/>
    </row>
    <row r="143" spans="1:16" x14ac:dyDescent="0.25">
      <c r="A143" s="2"/>
      <c r="B143" s="2"/>
      <c r="C143" s="2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"/>
      <c r="O143" s="2"/>
      <c r="P143" s="2"/>
    </row>
    <row r="144" spans="1:16" x14ac:dyDescent="0.25">
      <c r="A144" s="2"/>
      <c r="B144" s="2"/>
      <c r="C144" s="2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"/>
      <c r="O144" s="2"/>
      <c r="P144" s="2"/>
    </row>
    <row r="145" spans="1:16" x14ac:dyDescent="0.25">
      <c r="A145" s="2"/>
      <c r="B145" s="2"/>
      <c r="C145" s="2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"/>
      <c r="O145" s="2"/>
      <c r="P145" s="2"/>
    </row>
    <row r="146" spans="1:16" x14ac:dyDescent="0.25">
      <c r="A146" s="2"/>
      <c r="B146" s="2"/>
      <c r="C146" s="2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"/>
      <c r="O146" s="2"/>
      <c r="P146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Jaarrekeningen 13-17</vt:lpstr>
      <vt:lpstr>Toelichting 12-17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Hans HdG</cp:lastModifiedBy>
  <cp:lastPrinted>2018-06-02T10:41:40Z</cp:lastPrinted>
  <dcterms:created xsi:type="dcterms:W3CDTF">2015-04-02T09:19:23Z</dcterms:created>
  <dcterms:modified xsi:type="dcterms:W3CDTF">2018-06-02T10:42:57Z</dcterms:modified>
</cp:coreProperties>
</file>